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firstSheet="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<sst xmlns="http://schemas.openxmlformats.org/spreadsheetml/2006/main" count="4102" uniqueCount="1873">
  <si>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</si>
  <si>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</si>
  <si>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</si>
  <si>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</si>
  <si>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</si>
  <si>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</si>
  <si>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</si>
  <si>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</si>
  <si>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</si>
  <si>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</si>
  <si>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</si>
  <si>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</si>
  <si>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</si>
  <si>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</si>
  <si>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</si>
  <si>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</si>
  <si>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</si>
  <si>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</si>
  <si>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</si>
  <si>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</si>
  <si>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</si>
  <si>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</si>
  <si>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</si>
  <si>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</si>
  <si>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</si>
  <si>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</si>
  <si>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</si>
  <si>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</si>
  <si>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</si>
  <si>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</si>
  <si>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</si>
  <si>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</si>
  <si>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</si>
  <si>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</si>
  <si>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</si>
  <si>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</si>
  <si>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</si>
  <si>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</si>
  <si>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</si>
  <si>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</si>
  <si>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</si>
  <si>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</si>
  <si>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</si>
  <si>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</si>
  <si>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</si>
  <si>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</si>
  <si>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</si>
  <si>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</si>
  <si>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</si>
  <si>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</si>
  <si>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</si>
  <si>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</si>
  <si>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</si>
  <si>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</si>
  <si>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</si>
  <si>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</si>
  <si>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</si>
  <si>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</si>
  <si>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</si>
  <si>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</si>
  <si>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</si>
  <si>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</si>
  <si>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</si>
  <si>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</si>
  <si>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</si>
  <si>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</si>
  <si>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</si>
  <si>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</si>
  <si>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</si>
  <si>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</si>
  <si>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</si>
  <si>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</si>
  <si>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</si>
  <si>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</si>
  <si>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</si>
  <si>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</si>
  <si>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</si>
  <si>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</si>
  <si>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</si>
  <si>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</si>
  <si>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</si>
  <si>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</si>
  <si>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</si>
  <si>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</si>
  <si>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</si>
  <si>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</si>
  <si>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</si>
  <si>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</si>
  <si>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</si>
  <si>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</si>
  <si>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</si>
  <si>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</si>
  <si>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</si>
  <si>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</si>
  <si>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</si>
  <si>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</si>
  <si>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</si>
  <si>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</si>
  <si>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</si>
  <si>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</si>
  <si>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</si>
  <si>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</si>
  <si>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</si>
  <si>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</si>
  <si>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</si>
  <si>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</si>
  <si>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</si>
  <si>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</si>
  <si>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</si>
  <si>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</si>
  <si>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</si>
  <si>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</si>
  <si>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</si>
  <si>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</si>
  <si>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</si>
  <si>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</si>
  <si>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</si>
  <si>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</si>
  <si>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</si>
  <si>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</si>
  <si>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</si>
  <si>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</si>
  <si>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</si>
  <si>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</si>
  <si>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</si>
  <si>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</si>
  <si>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</si>
  <si>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</si>
  <si>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</si>
  <si>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</si>
  <si>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</si>
  <si>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</si>
  <si>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</si>
  <si>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</si>
  <si>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</si>
  <si>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</si>
  <si>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</si>
  <si>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</si>
  <si>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</si>
  <si>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</si>
  <si>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</si>
  <si>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</si>
  <si>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</si>
  <si>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</si>
  <si>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</si>
  <si>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</si>
  <si>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</si>
  <si>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</si>
  <si>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</si>
  <si>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</si>
  <si>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</si>
  <si>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</si>
  <si>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</si>
  <si>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</si>
  <si>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</si>
  <si>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</si>
  <si>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</si>
  <si>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</si>
  <si>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</si>
  <si>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</si>
  <si>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</si>
  <si>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</si>
  <si>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</si>
  <si>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</si>
  <si>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</si>
  <si>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</si>
  <si>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</si>
  <si>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</si>
  <si>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</si>
  <si>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</si>
  <si>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</si>
  <si>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</si>
  <si>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</si>
  <si>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</si>
  <si>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</si>
  <si>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</si>
  <si>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</si>
  <si>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</si>
  <si>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</si>
  <si>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</si>
  <si>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</si>
  <si>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</si>
  <si>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</si>
  <si>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</si>
  <si>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</si>
  <si>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</si>
  <si>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</si>
  <si>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</si>
  <si>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</si>
  <si>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</si>
  <si>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</si>
  <si>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</si>
  <si>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</si>
  <si>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</si>
  <si>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</si>
  <si>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</si>
  <si>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</si>
  <si>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</si>
  <si>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</si>
  <si>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</si>
  <si>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</si>
  <si>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</si>
  <si>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</si>
  <si>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</si>
  <si>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</si>
  <si>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</si>
  <si>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</si>
  <si>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</si>
  <si>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</si>
  <si>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</si>
  <si>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</si>
  <si>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</si>
  <si>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</si>
  <si>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</si>
  <si>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</si>
  <si>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</si>
  <si>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</si>
  <si>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</si>
  <si>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</si>
  <si>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</si>
  <si>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</si>
  <si>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</si>
  <si>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</si>
  <si>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</si>
  <si>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</si>
  <si>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</si>
  <si>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</si>
  <si>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</si>
  <si>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</si>
  <si>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</si>
  <si>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</si>
  <si>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</si>
  <si>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</si>
  <si>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</si>
  <si>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</si>
  <si>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</si>
  <si>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</si>
  <si>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</si>
  <si>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</si>
  <si>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</si>
  <si>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</si>
  <si>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</si>
  <si>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</si>
  <si>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</si>
  <si>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</si>
  <si>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</si>
  <si>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</si>
  <si>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</si>
  <si>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</si>
  <si>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</si>
  <si>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</si>
  <si>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</si>
  <si>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</si>
  <si>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</si>
  <si>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</si>
  <si>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</si>
  <si>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</si>
  <si>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</si>
  <si>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</si>
  <si>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</si>
  <si>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</si>
  <si>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</si>
  <si>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</si>
  <si>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</si>
  <si>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</si>
  <si>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</si>
  <si>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</si>
  <si>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</si>
  <si>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</si>
  <si>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</si>
  <si>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</si>
  <si>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</si>
  <si>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</si>
  <si>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</si>
  <si>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</si>
  <si>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</si>
  <si>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</si>
  <si>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</si>
  <si>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</si>
  <si>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</si>
  <si>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</si>
  <si>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</si>
  <si>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</si>
  <si>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</si>
  <si>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</si>
  <si>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</si>
  <si>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</si>
  <si>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</si>
  <si>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</si>
  <si>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</si>
  <si>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</si>
  <si>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</si>
  <si>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</si>
  <si>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</si>
  <si>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</si>
  <si>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</si>
  <si>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</si>
  <si>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</si>
  <si>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</si>
  <si>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</si>
  <si>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</si>
  <si>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</si>
  <si>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</si>
  <si>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</si>
  <si>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</si>
  <si>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</si>
  <si>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</si>
  <si>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</si>
  <si>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</si>
  <si>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</si>
  <si>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</si>
  <si>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</si>
  <si>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</si>
  <si>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</si>
  <si>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</si>
  <si>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</si>
  <si>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</si>
  <si>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</si>
  <si>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</si>
  <si>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</si>
  <si>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</si>
  <si>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</si>
  <si>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</si>
  <si>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</si>
  <si>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</si>
  <si>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</si>
  <si>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</si>
  <si>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</si>
  <si>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</si>
  <si>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</si>
  <si>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</si>
  <si>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</si>
  <si>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</si>
  <si>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</si>
  <si>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</si>
  <si>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</si>
  <si>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</si>
  <si>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</si>
  <si>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</si>
  <si>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</si>
  <si>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</si>
  <si>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</si>
  <si>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</si>
  <si>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</si>
  <si>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</si>
  <si>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</si>
  <si>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</si>
  <si>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</si>
  <si>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</si>
  <si>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</si>
  <si>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</si>
  <si>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</si>
  <si>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</si>
  <si>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</si>
  <si>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</si>
  <si>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</si>
  <si>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</si>
  <si>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</si>
  <si>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</si>
  <si>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</si>
  <si>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</si>
  <si>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</si>
  <si>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</si>
  <si>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</si>
  <si>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</si>
  <si>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</si>
  <si>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</si>
  <si>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</si>
  <si>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</si>
  <si>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</si>
  <si>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</si>
  <si>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</si>
  <si>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</si>
  <si>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</si>
  <si>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</si>
  <si>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</si>
  <si>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</si>
  <si>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</si>
  <si>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</si>
  <si>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</si>
  <si>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</si>
  <si>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</si>
  <si>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</si>
  <si>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</si>
  <si>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</si>
  <si>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</si>
  <si>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</si>
  <si>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</si>
  <si>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</si>
  <si>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</si>
  <si>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</si>
  <si>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</si>
  <si>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</si>
  <si>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</si>
  <si>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</si>
  <si>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</si>
  <si>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</si>
  <si>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</si>
  <si>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</si>
  <si>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</si>
  <si>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</si>
  <si>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</si>
  <si>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</si>
  <si>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</si>
  <si>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</si>
  <si>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</si>
  <si>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</si>
  <si>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</si>
  <si>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</si>
  <si>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</si>
  <si>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</si>
  <si>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</si>
  <si>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</si>
  <si>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</si>
  <si>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</si>
  <si>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</si>
  <si>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</si>
  <si>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</si>
  <si>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</si>
  <si>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</si>
  <si>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</si>
  <si>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</si>
  <si>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</si>
  <si>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</si>
  <si>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</si>
  <si>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</si>
  <si>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</si>
  <si>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</si>
  <si>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</si>
  <si>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</si>
  <si>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</si>
  <si>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</si>
  <si>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</si>
  <si>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</si>
  <si>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</si>
  <si>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</si>
  <si>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</si>
  <si>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</si>
  <si>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</si>
  <si>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</si>
  <si>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</si>
  <si>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</si>
  <si>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</si>
  <si>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</si>
  <si>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</si>
  <si>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</si>
  <si>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</si>
  <si>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</si>
  <si>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</si>
  <si>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</si>
  <si>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</si>
  <si>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</si>
  <si>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</si>
  <si>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</si>
  <si>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</si>
  <si>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</si>
  <si>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</si>
  <si>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</si>
  <si>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</si>
  <si>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</si>
  <si>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</si>
  <si>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</si>
  <si>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</si>
  <si>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</si>
  <si>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</si>
  <si>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</si>
  <si>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</si>
  <si>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</si>
  <si>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</si>
  <si>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</si>
  <si>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</si>
  <si>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</si>
  <si>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</si>
  <si>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</si>
  <si>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</si>
  <si>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</si>
  <si>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</si>
  <si>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</si>
  <si>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</si>
  <si>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</si>
  <si>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</si>
  <si>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</si>
  <si>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</si>
  <si>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</si>
  <si>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</si>
  <si>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</si>
  <si>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</si>
  <si>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</si>
  <si>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</si>
  <si>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</si>
  <si>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</si>
  <si>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</si>
  <si>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</si>
  <si>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</si>
  <si>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</si>
  <si>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</si>
  <si>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</si>
  <si>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</si>
  <si>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</si>
  <si>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</si>
  <si>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</si>
  <si>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</si>
  <si>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</si>
  <si>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</si>
  <si>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</si>
  <si>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</si>
  <si>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</si>
  <si>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</si>
  <si>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</si>
  <si>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</si>
  <si>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</si>
  <si>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</si>
  <si>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</si>
  <si>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</si>
  <si>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</si>
  <si>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</si>
  <si>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</si>
  <si>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</si>
  <si>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</si>
  <si>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</si>
  <si>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</si>
  <si>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</si>
  <si>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</si>
  <si>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</si>
  <si>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</si>
  <si>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</si>
  <si>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</si>
  <si>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</si>
  <si>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</si>
  <si>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</si>
  <si>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</si>
  <si>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</si>
  <si>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</si>
  <si>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</si>
  <si>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</si>
  <si>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</si>
  <si>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</si>
  <si>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</si>
  <si>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</si>
  <si>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</si>
  <si>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</si>
  <si>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</si>
  <si>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</si>
  <si>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</si>
  <si>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</si>
  <si>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</si>
  <si>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</si>
  <si>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</si>
  <si>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</si>
  <si>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</si>
  <si>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</si>
  <si>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</si>
  <si>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</si>
  <si>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</si>
  <si>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</si>
  <si>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</si>
  <si>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</si>
  <si>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</si>
  <si>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</si>
  <si>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</si>
  <si>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</si>
  <si>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</si>
  <si>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</si>
  <si>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</si>
  <si>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</si>
  <si>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</si>
  <si>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</si>
  <si>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</si>
  <si>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</si>
  <si>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</si>
  <si>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</si>
  <si>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</si>
  <si>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</si>
  <si>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</si>
  <si>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</si>
  <si>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</si>
  <si>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</si>
  <si>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</si>
  <si>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</si>
  <si>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</si>
  <si>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</si>
  <si>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</si>
  <si>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</si>
  <si>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</si>
  <si>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</si>
  <si>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</si>
  <si>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</si>
  <si>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</si>
  <si>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</si>
  <si>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</si>
  <si>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</si>
  <si>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</si>
  <si>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</si>
  <si>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</si>
  <si>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</si>
  <si>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</si>
  <si>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</si>
  <si>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</si>
  <si>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</si>
  <si>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</si>
  <si>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</si>
  <si>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</si>
  <si>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</si>
  <si>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</si>
  <si>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</si>
  <si>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</si>
  <si>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</si>
  <si>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</si>
  <si>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</si>
  <si>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</si>
  <si>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</si>
  <si>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</si>
  <si>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</si>
  <si>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</si>
  <si>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</si>
  <si>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</si>
  <si>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</si>
  <si>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</si>
  <si>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</si>
  <si>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</si>
  <si>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</si>
  <si>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</si>
  <si>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</si>
  <si>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</si>
  <si>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</si>
  <si>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</si>
  <si>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</si>
  <si>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</si>
  <si>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</si>
  <si>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</si>
  <si>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</si>
  <si>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</si>
  <si>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</si>
  <si>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</si>
  <si>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</si>
  <si>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</si>
  <si>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</si>
  <si>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</si>
  <si>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</si>
  <si>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</si>
  <si>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</si>
  <si>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</si>
  <si>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</si>
  <si>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</si>
  <si>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</si>
  <si>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</si>
  <si>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</si>
  <si>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</si>
  <si>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</si>
  <si>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</si>
  <si>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</si>
  <si>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</si>
  <si>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</si>
  <si>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</si>
  <si>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</si>
  <si>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</si>
  <si>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</si>
  <si>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</si>
  <si>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</si>
  <si>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</si>
  <si>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</si>
  <si>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</si>
  <si>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</si>
  <si>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</si>
  <si>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</si>
  <si>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</si>
  <si>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</si>
  <si>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</si>
  <si>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</si>
  <si>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</si>
  <si>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</si>
  <si>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</si>
  <si>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</si>
  <si>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</si>
  <si>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</si>
  <si>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</si>
  <si>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</si>
  <si>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</si>
  <si>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</si>
  <si>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</si>
  <si>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</si>
  <si>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</si>
  <si>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</si>
  <si>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</si>
  <si>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</si>
  <si>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</si>
  <si>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</si>
  <si>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</si>
  <si>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</si>
  <si>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</si>
  <si>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</si>
  <si>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</si>
  <si>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</si>
  <si>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</si>
  <si>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</si>
  <si>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</si>
  <si>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</si>
  <si>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</si>
  <si>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</si>
  <si>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</si>
  <si>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</si>
  <si>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</si>
  <si>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</si>
  <si>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</si>
  <si>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</si>
  <si>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</si>
  <si>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</si>
  <si>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</si>
  <si>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</si>
  <si>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</si>
  <si>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</si>
  <si>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</si>
  <si>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</si>
  <si>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</si>
  <si>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</si>
  <si>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</si>
  <si>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</si>
  <si>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</si>
  <si>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</si>
  <si>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</si>
  <si>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</si>
  <si>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</si>
  <si>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</si>
  <si>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</si>
  <si>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</si>
  <si>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</si>
  <si>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</si>
  <si>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</si>
  <si>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</si>
  <si>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</si>
  <si>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</si>
  <si>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</si>
  <si>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</si>
  <si>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</si>
  <si>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</si>
  <si>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</si>
  <si>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</si>
  <si>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</si>
  <si>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</si>
  <si>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</si>
  <si>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</si>
  <si>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</si>
  <si>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</si>
  <si>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</si>
  <si>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</si>
  <si>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</si>
  <si>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</si>
  <si>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</si>
  <si>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</si>
  <si>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</si>
  <si>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</si>
  <si>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</si>
  <si>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</si>
  <si>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</si>
  <si>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</si>
  <si>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</si>
  <si>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</si>
  <si>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</si>
  <si>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</si>
  <si>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</si>
  <si>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</si>
  <si>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</si>
  <si>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</si>
  <si>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</si>
  <si>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</si>
  <si>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</si>
  <si>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</si>
  <si>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</si>
  <si>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</si>
  <si>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</si>
  <si>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</si>
  <si>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</si>
  <si>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</si>
  <si>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</si>
  <si>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</si>
  <si>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</si>
  <si>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</si>
  <si>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</si>
  <si>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</si>
  <si>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</si>
  <si>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</si>
  <si>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</si>
  <si>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</si>
  <si>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</si>
  <si>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</si>
  <si>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</si>
  <si>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</si>
  <si>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</si>
  <si>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</si>
  <si>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</si>
  <si>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</si>
  <si>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</si>
  <si>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</si>
  <si>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</si>
  <si>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</si>
  <si>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</si>
  <si>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</si>
  <si>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</si>
  <si>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</si>
  <si>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</si>
  <si>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</si>
  <si>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</si>
  <si>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</si>
  <si>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</si>
  <si>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</si>
  <si>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</si>
  <si>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</si>
  <si>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</si>
  <si>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</si>
  <si>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</si>
  <si>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</si>
  <si>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</si>
  <si>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</si>
  <si>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</si>
  <si>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</si>
  <si>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</si>
  <si>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</si>
  <si>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</si>
  <si>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</si>
  <si>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</si>
  <si>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</si>
  <si>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</si>
  <si>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</si>
  <si>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</si>
  <si>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</si>
  <si>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</si>
  <si>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</si>
  <si>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</si>
  <si>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</si>
  <si>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</si>
  <si>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</si>
  <si>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</si>
  <si>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</si>
  <si>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</si>
  <si>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</si>
  <si>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</si>
  <si>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</si>
  <si>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</si>
  <si>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</si>
  <si>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</si>
  <si>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</si>
  <si>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</si>
  <si>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</si>
  <si>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</si>
  <si>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</si>
  <si>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</si>
  <si>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</si>
  <si>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</si>
  <si>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</si>
  <si>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</si>
  <si>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</si>
  <si>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</si>
  <si>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</si>
  <si>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</si>
  <si>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</si>
  <si>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</si>
  <si>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</si>
  <si>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</si>
  <si>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</si>
  <si>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</si>
  <si>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</si>
  <si>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</si>
  <si>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</si>
  <si>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</si>
  <si>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</si>
  <si>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</si>
  <si>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</si>
  <si>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</si>
  <si>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</si>
  <si>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</si>
  <si>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</si>
  <si>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</si>
  <si>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</si>
  <si>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</si>
  <si>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</si>
  <si>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</si>
  <si>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</si>
  <si>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</si>
  <si>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</si>
  <si>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</si>
  <si>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</si>
  <si>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</si>
  <si>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</si>
  <si>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</si>
  <si>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</si>
  <si>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</si>
  <si>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</si>
  <si>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</si>
  <si>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</si>
  <si>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</si>
  <si>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</si>
  <si>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</si>
  <si>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</si>
  <si>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</si>
  <si>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</si>
  <si>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</si>
  <si>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</si>
  <si>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</si>
  <si>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</si>
  <si>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</si>
  <si>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</si>
  <si>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</si>
  <si>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</si>
  <si>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</si>
  <si>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</si>
  <si>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</si>
  <si>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</si>
  <si>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</si>
  <si>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</si>
  <si>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</si>
  <si>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</si>
  <si>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</si>
  <si>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</si>
  <si>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</si>
  <si>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</si>
  <si>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</si>
  <si>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</si>
  <si>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</si>
  <si>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</si>
  <si>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</si>
  <si>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</si>
  <si>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</si>
  <si>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</si>
  <si>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</si>
  <si>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</si>
  <si>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</si>
  <si>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</si>
  <si>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</si>
  <si>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</si>
  <si>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</si>
  <si>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</si>
  <si>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</si>
  <si>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</si>
  <si>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</si>
  <si>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</si>
  <si>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</si>
  <si>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</si>
  <si>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</si>
  <si>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</si>
  <si>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</si>
  <si>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</si>
  <si>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</si>
  <si>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</si>
  <si>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</si>
  <si>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</si>
  <si>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</si>
  <si>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</si>
  <si>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</si>
  <si>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</si>
  <si>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</si>
  <si>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</si>
  <si>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</si>
  <si>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</si>
  <si>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</si>
  <si>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</si>
  <si>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</si>
  <si>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</si>
  <si>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</si>
  <si>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</si>
  <si>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</si>
  <si>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</si>
  <si>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</si>
  <si>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</si>
  <si>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</si>
  <si>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</si>
  <si>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</si>
  <si>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</si>
  <si>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</si>
  <si>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</si>
  <si>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</si>
  <si>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</si>
  <si>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</si>
  <si>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</si>
  <si>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</si>
  <si>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</si>
  <si>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</si>
  <si>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</si>
  <si>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</si>
  <si>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</si>
  <si>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</si>
  <si>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</si>
  <si>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</si>
  <si>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</si>
  <si>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</si>
  <si>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</si>
  <si>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</si>
  <si>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</si>
  <si>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</si>
  <si>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</si>
  <si>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</si>
  <si>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</si>
  <si>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</si>
  <si>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</si>
  <si>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</si>
  <si>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</si>
  <si>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</si>
  <si>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</si>
  <si>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</si>
  <si>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</si>
  <si>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</si>
  <si>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</si>
  <si>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</si>
  <si>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</si>
  <si>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</si>
  <si>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</si>
  <si>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</si>
  <si>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</si>
  <si>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</si>
  <si>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</si>
  <si>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</si>
  <si>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</si>
  <si>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</si>
  <si>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</si>
  <si>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</si>
  <si>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</si>
  <si>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</si>
  <si>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</si>
  <si>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</si>
  <si>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</si>
  <si>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</si>
  <si>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</si>
  <si>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</si>
  <si>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</si>
  <si>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</si>
  <si>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</si>
  <si>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</si>
  <si>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</si>
  <si>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</si>
  <si>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</si>
  <si>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</si>
  <si>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</si>
  <si>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</si>
  <si>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</si>
  <si>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</si>
  <si>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</si>
  <si>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</si>
  <si>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</si>
  <si>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</si>
  <si>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</si>
  <si>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</si>
  <si>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</si>
  <si>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</si>
  <si>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</si>
  <si>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</si>
  <si>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</si>
  <si>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</si>
  <si>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</si>
  <si>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</si>
  <si>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</si>
  <si>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</si>
  <si>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</si>
  <si>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</si>
  <si>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</si>
  <si>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</si>
  <si>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</si>
  <si>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</si>
  <si>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</si>
  <si>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</si>
  <si>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</si>
  <si>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</si>
  <si>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</si>
  <si>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</si>
  <si>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</si>
  <si>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</si>
  <si>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</si>
  <si>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</si>
  <si>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</si>
  <si>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</si>
  <si>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</si>
  <si>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</si>
  <si>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</si>
  <si>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</si>
  <si>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</si>
  <si>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</si>
  <si>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</si>
  <si>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</si>
  <si>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</si>
  <si>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</si>
  <si>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</si>
  <si>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</si>
  <si>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</si>
  <si>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</si>
  <si>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</si>
  <si>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</si>
  <si>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</si>
  <si>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</si>
  <si>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</si>
  <si>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</si>
  <si>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</si>
  <si>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</si>
  <si>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</si>
  <si>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</si>
  <si>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</si>
  <si>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</si>
  <si>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</si>
  <si>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</si>
  <si>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</si>
  <si>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</si>
  <si>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</si>
  <si>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</si>
  <si>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</si>
  <si>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</si>
  <si>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</si>
  <si>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</si>
  <si>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</si>
  <si>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</si>
  <si>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</si>
  <si>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</si>
  <si>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</si>
  <si>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</si>
  <si>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</si>
  <si>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</si>
  <si>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</si>
  <si>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</si>
  <si>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</si>
  <si>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</si>
  <si>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</si>
  <si>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</si>
  <si>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</si>
  <si>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</si>
  <si>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</si>
  <si>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</si>
  <si>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</si>
  <si>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</si>
  <si>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</si>
  <si>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</si>
  <si>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</si>
  <si>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</si>
  <si>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</si>
  <si>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</si>
  <si>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</si>
  <si>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</si>
  <si>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</si>
  <si>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</si>
  <si>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</si>
  <si>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</si>
  <si>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</si>
  <si>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</si>
  <si>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</si>
  <si>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</si>
  <si>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</si>
  <si>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</si>
  <si>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</si>
  <si>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</si>
  <si>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</si>
  <si>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</si>
  <si>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</si>
  <si>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</si>
  <si>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</si>
  <si>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</si>
  <si>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</si>
  <si>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</si>
  <si>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</si>
  <si>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</si>
  <si>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</si>
  <si>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</si>
  <si>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</si>
  <si>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</si>
  <si>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</si>
  <si>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</si>
  <si>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</si>
  <si>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</si>
  <si>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</si>
  <si>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</si>
  <si>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</si>
  <si>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</si>
  <si>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</si>
  <si>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</si>
  <si>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</si>
  <si>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</si>
  <si>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</si>
  <si>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</si>
  <si>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</si>
  <si>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</si>
  <si>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</si>
  <si>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</si>
  <si>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</si>
  <si>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</si>
  <si>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</si>
  <si>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</si>
  <si>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</si>
  <si>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</si>
  <si>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</si>
  <si>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</si>
  <si>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</si>
  <si>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</si>
  <si>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</si>
  <si>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</si>
  <si>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</si>
  <si>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</si>
  <si>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</si>
  <si>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</si>
  <si>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</si>
  <si>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</si>
  <si>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</si>
  <si>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</si>
  <si>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</si>
  <si>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</si>
  <si>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</si>
  <si>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</si>
  <si>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</si>
  <si>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</si>
  <si>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</si>
  <si>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</si>
  <si>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</si>
  <si>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</si>
  <si>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</si>
  <si>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</si>
  <si>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</si>
  <si>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</si>
  <si>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</si>
  <si>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</si>
  <si>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</si>
  <si>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</si>
  <si>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</si>
  <si>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</si>
  <si>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</si>
  <si>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</si>
  <si>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</si>
  <si>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</si>
  <si>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</si>
  <si>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</si>
  <si>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</si>
  <si>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</si>
  <si>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</si>
  <si>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</si>
  <si>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</si>
  <si>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</si>
  <si>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</si>
  <si>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</si>
  <si>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</si>
  <si>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</si>
  <si>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</si>
  <si>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</si>
  <si>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</si>
  <si>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</si>
  <si>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</si>
  <si>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</si>
  <si>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</si>
  <si>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</si>
  <si>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</si>
  <si>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</si>
  <si>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</si>
  <si>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</si>
  <si>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</si>
  <si>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</si>
  <si>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</si>
  <si>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</si>
  <si>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</si>
  <si>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</si>
  <si>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</si>
  <si>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</si>
  <si>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</si>
  <si>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</si>
  <si>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</si>
  <si>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</si>
  <si>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</si>
  <si>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</si>
  <si>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</si>
  <si>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</si>
  <si>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</si>
  <si>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</si>
  <si>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</si>
  <si>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</si>
  <si>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</si>
  <si>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</si>
  <si>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</si>
  <si>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</si>
  <si>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</si>
  <si>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</si>
  <si>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</si>
  <si>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</si>
  <si>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</si>
  <si>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</si>
  <si>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</si>
  <si>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</si>
  <si>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</si>
  <si>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</si>
  <si>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</si>
  <si>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</si>
  <si>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</si>
  <si>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</si>
  <si>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</si>
  <si>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</si>
  <si>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</si>
  <si>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</si>
  <si>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</si>
  <si>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</si>
  <si>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</si>
  <si>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</si>
  <si>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</si>
  <si>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</si>
  <si>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</si>
  <si>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</si>
  <si>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</si>
  <si>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</si>
  <si>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</si>
  <si>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</si>
  <si>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</si>
  <si>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</si>
  <si>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</si>
  <si>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</si>
  <si>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</si>
  <si>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</si>
  <si>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</si>
  <si>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</si>
  <si>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</si>
  <si>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</si>
  <si>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</si>
  <si>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</si>
  <si>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</si>
  <si>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</si>
  <si>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</si>
  <si>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</si>
  <si>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</si>
  <si>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</si>
  <si>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</si>
  <si>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</si>
  <si>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</si>
  <si>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</si>
  <si>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</si>
  <si>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</si>
  <si>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</si>
  <si>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</si>
  <si>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</si>
  <si>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</si>
  <si>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</si>
  <si>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</si>
  <si>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</si>
  <si>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</si>
  <si>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</si>
  <si>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</si>
  <si>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</si>
  <si>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</si>
  <si>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</si>
  <si>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</si>
  <si>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</si>
  <si>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</si>
  <si>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</si>
  <si>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</si>
  <si>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</si>
  <si>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</si>
  <si>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</si>
  <si>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</si>
  <si>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</si>
  <si>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</si>
  <si>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</si>
  <si>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</si>
  <si>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</si>
  <si>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</si>
  <si>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</si>
  <si>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</si>
  <si>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</si>
  <si>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</si>
  <si>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</si>
  <si>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</si>
  <si>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</si>
  <si>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</si>
  <si>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</si>
  <si>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</si>
  <si>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</si>
  <si>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</si>
  <si>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</si>
  <si>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</si>
  <si>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</si>
  <si>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</si>
  <si>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</si>
  <si>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</si>
  <si>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</si>
  <si>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</si>
  <si>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</si>
  <si>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</si>
  <si>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</si>
  <si>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</si>
  <si>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</si>
  <si>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</si>
  <si>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</si>
  <si>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</si>
  <si>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</si>
  <si>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</si>
  <si>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</si>
  <si>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</si>
  <si>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</si>
  <si>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</si>
  <si>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</si>
  <si>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</si>
  <si>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</si>
  <si>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</si>
  <si>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</si>
  <si>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</si>
  <si>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</si>
  <si>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</si>
  <si>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</si>
  <si>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</si>
  <si>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</si>
  <si>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</si>
  <si>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</si>
  <si>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</si>
  <si>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</si>
  <si>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</si>
  <si>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</si>
  <si>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</si>
  <si>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</si>
  <si>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</si>
  <si>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</si>
  <si>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</si>
  <si>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</si>
  <si>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</si>
  <si>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</si>
  <si>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</si>
  <si>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</si>
  <si>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</si>
  <si>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</si>
  <si>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</si>
  <si>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</si>
  <si>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</si>
  <si>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</si>
  <si>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</si>
  <si>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</si>
  <si>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</si>
  <si>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</si>
  <si>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</si>
  <si>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</si>
  <si>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</si>
  <si>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</si>
  <si>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</si>
  <si>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</si>
  <si>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</si>
  <si>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</si>
  <si>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</si>
  <si>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</si>
  <si>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</si>
  <si>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</si>
  <si>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</si>
  <si>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</si>
  <si>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</si>
  <si>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</si>
  <si>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</si>
  <si>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</si>
  <si>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</si>
  <si>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</si>
  <si>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</si>
  <si>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</si>
  <si>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</si>
  <si>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</si>
  <si>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</si>
  <si>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</si>
  <si>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</si>
  <si>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</si>
  <si>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</si>
  <si>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</si>
  <si>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</si>
  <si>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</si>
  <si>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</si>
  <si>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</si>
  <si>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</si>
  <si>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</si>
  <si>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</si>
  <si>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</si>
  <si>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</si>
  <si>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</si>
  <si>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</si>
  <si>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</si>
  <si>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</si>
  <si>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</si>
  <si>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</si>
  <si>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</si>
  <si>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</si>
  <si>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</si>
  <si>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</si>
  <si>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</si>
  <si>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</si>
  <si>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</si>
  <si>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</si>
  <si>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</si>
  <si>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</si>
  <si>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</si>
  <si>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</si>
  <si>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</si>
  <si>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</si>
  <si>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</si>
  <si>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</si>
  <si>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</si>
  <si>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</si>
  <si>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</si>
  <si>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</si>
  <si>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</si>
  <si>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</si>
  <si>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</si>
  <si>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</si>
  <si>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</si>
  <si>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</si>
  <si>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</si>
  <si>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</si>
  <si>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</si>
  <si>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</si>
  <si>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</si>
  <si>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</si>
  <si>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</si>
  <si>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</si>
  <si>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</si>
  <si>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</si>
  <si>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</si>
  <si>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</si>
  <si>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</si>
  <si>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</si>
  <si>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</si>
  <si>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</si>
  <si>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</si>
  <si>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</si>
  <si>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</si>
  <si>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</si>
  <si>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</si>
  <si>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</si>
  <si>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</si>
  <si>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</si>
  <si>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</si>
  <si>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</si>
  <si>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</si>
  <si>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</si>
  <si>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</si>
  <si>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</si>
  <si>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</si>
  <si>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</si>
  <si>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</si>
  <si>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</si>
  <si>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</si>
  <si>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</si>
  <si>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</si>
  <si>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</si>
  <si>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</si>
  <si>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</si>
  <si>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</si>
  <si>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</si>
  <si>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</si>
  <si>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</si>
  <si>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</si>
  <si>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</si>
  <si>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</si>
  <si>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</si>
  <si>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</si>
  <si>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</si>
  <si>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</si>
  <si>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</si>
  <si>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</si>
  <si>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</si>
  <si>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</si>
  <si>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</si>
  <si>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</si>
  <si>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</si>
  <si>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</si>
  <si>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</si>
  <si>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</si>
  <si>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</si>
  <si>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</si>
  <si>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</si>
  <si>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</si>
  <si>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</si>
  <si>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</si>
  <si>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</si>
  <si>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</si>
  <si>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</si>
  <si>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</si>
  <si>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</si>
  <si>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</si>
  <si>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</si>
  <si>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</si>
  <si>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</si>
  <si>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</si>
  <si>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</si>
  <si>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</si>
  <si>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</si>
  <si>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</si>
  <si>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</si>
  <si>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</si>
  <si>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</si>
  <si>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</si>
  <si>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</si>
  <si>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</si>
  <si>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</si>
  <si>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</si>
  <si>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</si>
  <si>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</si>
  <si>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</si>
  <si>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</si>
  <si>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</si>
  <si>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</si>
  <si>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</si>
  <si>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</si>
  <si>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</si>
  <si>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</si>
  <si>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</si>
  <si>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</si>
  <si>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</si>
  <si>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</si>
  <si>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</si>
  <si>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</si>
  <si>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</si>
  <si>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</si>
  <si>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</si>
  <si>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</si>
  <si>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</si>
  <si>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</si>
  <si>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</si>
  <si>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</si>
  <si>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</si>
  <si>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</si>
  <si>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</si>
  <si>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</si>
  <si>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</si>
  <si>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</si>
  <si>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</si>
  <si>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</si>
  <si>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</si>
  <si>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</si>
  <si>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</si>
  <si>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</si>
  <si>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</si>
  <si>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</si>
  <si>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</si>
  <si>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</si>
  <si>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</si>
  <si>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</si>
  <si>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</si>
  <si>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</si>
  <si>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</si>
  <si>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</si>
  <si>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</si>
  <si>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</si>
  <si>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</si>
  <si>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</si>
  <si>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</si>
  <si>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</si>
  <si>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</si>
  <si>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</si>
  <si>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</si>
  <si>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</si>
  <si>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</si>
  <si>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</si>
  <si>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</si>
  <si>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</si>
  <si>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</si>
  <si>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</si>
  <si>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</si>
  <si>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</si>
  <si>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</si>
  <si>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</si>
  <si>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</si>
  <si>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</si>
  <si>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</si>
  <si>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</si>
  <si>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</si>
  <si>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</si>
  <si>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</si>
  <si>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</si>
  <si>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</si>
  <si>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</si>
  <si>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</si>
  <si>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</si>
  <si>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</si>
  <si>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</si>
  <si>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</si>
  <si>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</si>
  <si>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</si>
  <si>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</si>
  <si>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</si>
  <si>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</si>
  <si>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</si>
  <si>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</si>
  <si>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</si>
  <si>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</si>
  <si>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</si>
  <si>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</si>
  <si>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</si>
  <si>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</si>
  <si>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</si>
  <si>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</si>
  <si>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</si>
  <si>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</si>
  <si>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</si>
  <si>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</si>
  <si>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</si>
  <si>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</si>
  <si>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</si>
  <si>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</si>
  <si>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</si>
  <si>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</si>
  <si>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</si>
  <si>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</si>
  <si>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</si>
  <si>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</si>
  <si>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</si>
  <si>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</si>
  <si>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</si>
  <si>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</si>
  <si>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</si>
  <si>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</si>
  <si>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</si>
  <si>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</si>
  <si>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</si>
  <si>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</si>
  <si>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</si>
  <si>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</si>
  <si>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</si>
  <si>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</si>
  <si>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</si>
  <si>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</si>
  <si>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</si>
  <si>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</si>
  <si>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</si>
  <si>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</si>
  <si>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</si>
  <si>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</si>
  <si>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</si>
  <si>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</si>
  <si>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</si>
  <si>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</si>
  <si>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</si>
  <si>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</si>
  <si>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</si>
  <si>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</si>
  <si>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</si>
  <si>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</si>
  <si>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</si>
  <si>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</si>
  <si>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</si>
  <si>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</si>
  <si>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</si>
  <si>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</si>
  <si>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</si>
  <si>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</si>
  <si>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</si>
  <si>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</si>
  <si>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</si>
  <si>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</si>
  <si>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</si>
  <si>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</si>
  <si>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</si>
  <si>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</si>
  <si>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</si>
  <si>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</si>
  <si>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</si>
  <si>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</si>
  <si>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</si>
  <si>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</si>
  <si>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</si>
  <si>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</si>
  <si>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</si>
  <si>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</si>
  <si>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</si>
  <si>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</si>
  <si>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</si>
  <si>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</si>
  <si>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</si>
  <si>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</si>
  <si>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</si>
  <si>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</si>
  <si>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</si>
  <si>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</si>
  <si>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</si>
  <si>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</si>
  <si>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</si>
  <si>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</si>
  <si>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</si>
  <si>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</si>
  <si>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</si>
  <si>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</si>
  <si>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</si>
  <si>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</si>
  <si>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</si>
  <si>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</si>
  <si>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</si>
  <si>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</si>
  <si>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</si>
  <si>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</si>
  <si>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</si>
  <si>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</si>
  <si>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</si>
  <si>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</si>
  <si>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</si>
  <si>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</si>
  <si>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</si>
  <si>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</si>
  <si>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</si>
  <si>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</si>
  <si>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</si>
  <si>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</si>
  <si>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</si>
  <si>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</si>
  <si>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</si>
  <si>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</si>
  <si>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</si>
  <si>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</si>
  <si>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</si>
  <si>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</si>
  <si>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</si>
  <si>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</si>
  <si>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</si>
  <si>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</si>
  <si>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</si>
  <si>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</si>
  <si>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</si>
  <si>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</si>
  <si>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</si>
  <si>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</si>
  <si>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</si>
  <si>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</si>
  <si>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</si>
  <si>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</si>
  <si>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</si>
  <si>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</si>
  <si>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</si>
  <si>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</si>
  <si>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</si>
  <si>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</si>
  <si>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</si>
  <si>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</si>
  <si>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</si>
  <si>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</si>
  <si>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</si>
  <si>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</si>
  <si>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</si>
  <si>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</si>
  <si>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</si>
  <si>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</si>
  <si>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</si>
  <si>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</si>
  <si>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</si>
  <si>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</si>
  <si>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</si>
  <si>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</si>
  <si>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</si>
  <si>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</si>
  <si>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</si>
  <si>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</si>
  <si>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</si>
  <si>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</si>
  <si>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</si>
  <si>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</si>
  <si>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</si>
  <si>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</si>
  <si>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</si>
  <si>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</si>
  <si>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</si>
  <si>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</si>
  <si>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</si>
  <si>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</si>
  <si>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</si>
  <si>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</si>
  <si>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</si>
  <si>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</si>
  <si>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</si>
  <si>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</si>
  <si>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</si>
  <si>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</si>
  <si>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</si>
  <si>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</si>
  <si>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</si>
  <si>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</si>
  <si>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</si>
  <si>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</si>
  <si>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</si>
  <si>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</si>
  <si>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</si>
  <si>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</si>
  <si>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</si>
  <si>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</si>
  <si>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25.02.2019</t>
  </si>
  <si>
    <t>ДОМ ЗДРАВЉА ПРЕШЕВО</t>
  </si>
  <si>
    <t>ПРЕШЕВО</t>
  </si>
  <si>
    <t>17710192</t>
  </si>
  <si>
    <t>105044059</t>
  </si>
  <si>
    <t>840-771661-50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</si>
</sst>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9.emf" /><Relationship Id="rId3" Type="http://schemas.openxmlformats.org/officeDocument/2006/relationships/image" Target="../media/image23.emf" /><Relationship Id="rId4" Type="http://schemas.openxmlformats.org/officeDocument/2006/relationships/image" Target="../media/image25.emf" /><Relationship Id="rId5" Type="http://schemas.openxmlformats.org/officeDocument/2006/relationships/image" Target="../media/image1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15.emf" /><Relationship Id="rId9" Type="http://schemas.openxmlformats.org/officeDocument/2006/relationships/image" Target="../media/image5.emf" /><Relationship Id="rId10" Type="http://schemas.openxmlformats.org/officeDocument/2006/relationships/image" Target="../media/image27.emf" /><Relationship Id="rId11" Type="http://schemas.openxmlformats.org/officeDocument/2006/relationships/image" Target="../media/image14.emf" /><Relationship Id="rId12" Type="http://schemas.openxmlformats.org/officeDocument/2006/relationships/image" Target="../media/image18.emf" /><Relationship Id="rId13" Type="http://schemas.openxmlformats.org/officeDocument/2006/relationships/image" Target="../media/image20.emf" /><Relationship Id="rId14" Type="http://schemas.openxmlformats.org/officeDocument/2006/relationships/image" Target="../media/image19.emf" /><Relationship Id="rId15" Type="http://schemas.openxmlformats.org/officeDocument/2006/relationships/image" Target="../media/image2.emf" /><Relationship Id="rId16" Type="http://schemas.openxmlformats.org/officeDocument/2006/relationships/image" Target="../media/image30.emf" /><Relationship Id="rId17" Type="http://schemas.openxmlformats.org/officeDocument/2006/relationships/image" Target="../media/image40.emf" /><Relationship Id="rId18" Type="http://schemas.openxmlformats.org/officeDocument/2006/relationships/image" Target="../media/image41.emf" /><Relationship Id="rId19" Type="http://schemas.openxmlformats.org/officeDocument/2006/relationships/image" Target="../media/image33.emf" /><Relationship Id="rId20" Type="http://schemas.openxmlformats.org/officeDocument/2006/relationships/image" Target="../media/image9.emf" /><Relationship Id="rId21" Type="http://schemas.openxmlformats.org/officeDocument/2006/relationships/image" Target="../media/image4.emf" /><Relationship Id="rId22" Type="http://schemas.openxmlformats.org/officeDocument/2006/relationships/image" Target="../media/image29.emf" /><Relationship Id="rId23" Type="http://schemas.openxmlformats.org/officeDocument/2006/relationships/image" Target="../media/image36.emf" /><Relationship Id="rId24" Type="http://schemas.openxmlformats.org/officeDocument/2006/relationships/image" Target="../media/image46.emf" /><Relationship Id="rId25" Type="http://schemas.openxmlformats.org/officeDocument/2006/relationships/image" Target="../media/image7.emf" /><Relationship Id="rId26" Type="http://schemas.openxmlformats.org/officeDocument/2006/relationships/image" Target="../media/image22.emf" /><Relationship Id="rId27" Type="http://schemas.openxmlformats.org/officeDocument/2006/relationships/image" Target="../media/image38.emf" /><Relationship Id="rId28" Type="http://schemas.openxmlformats.org/officeDocument/2006/relationships/image" Target="../media/image16.emf" /><Relationship Id="rId29" Type="http://schemas.openxmlformats.org/officeDocument/2006/relationships/image" Target="../media/image44.emf" /><Relationship Id="rId30" Type="http://schemas.openxmlformats.org/officeDocument/2006/relationships/image" Target="../media/image2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4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E11" sqref="E1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683</v>
      </c>
      <c r="B29" s="44" t="str">
        <f>LEFT(A29,2)</f>
        <v>24</v>
      </c>
      <c r="D29" s="44" t="s">
        <v>242</v>
      </c>
      <c r="E29" s="44" t="str">
        <f>LEFT(D29,8)</f>
        <v>00224012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697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698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699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309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700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310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311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701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702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703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704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242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929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B11">
      <selection activeCell="C28" sqref="C27:C28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24 ВРАЊЕ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00224012 ДЗ ПРЕШЕВО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229</v>
      </c>
      <c r="E13" s="79">
        <f>E14+E15</f>
        <v>159</v>
      </c>
    </row>
    <row r="14" spans="1:5" ht="24" customHeight="1">
      <c r="A14" s="80"/>
      <c r="B14" s="81" t="s">
        <v>201</v>
      </c>
      <c r="C14" s="82" t="s">
        <v>213</v>
      </c>
      <c r="D14" s="83">
        <v>223</v>
      </c>
      <c r="E14" s="84">
        <v>159</v>
      </c>
    </row>
    <row r="15" spans="1:5" ht="24" customHeight="1">
      <c r="A15" s="80"/>
      <c r="B15" s="81" t="s">
        <v>202</v>
      </c>
      <c r="C15" s="82" t="s">
        <v>214</v>
      </c>
      <c r="D15" s="83">
        <v>6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293967</v>
      </c>
      <c r="E16" s="79">
        <f>E17+E18+E19</f>
        <v>263581</v>
      </c>
    </row>
    <row r="17" spans="1:5" ht="24" customHeight="1">
      <c r="A17" s="80"/>
      <c r="B17" s="81" t="s">
        <v>206</v>
      </c>
      <c r="C17" s="82" t="s">
        <v>215</v>
      </c>
      <c r="D17" s="83">
        <v>290587</v>
      </c>
      <c r="E17" s="84">
        <v>263237</v>
      </c>
    </row>
    <row r="18" spans="1:5" ht="24" customHeight="1">
      <c r="A18" s="80"/>
      <c r="B18" s="81" t="s">
        <v>207</v>
      </c>
      <c r="C18" s="82" t="s">
        <v>216</v>
      </c>
      <c r="D18" s="83">
        <v>198</v>
      </c>
      <c r="E18" s="84"/>
    </row>
    <row r="19" spans="1:5" ht="24" customHeight="1">
      <c r="A19" s="80"/>
      <c r="B19" s="81" t="s">
        <v>208</v>
      </c>
      <c r="C19" s="82" t="s">
        <v>217</v>
      </c>
      <c r="D19" s="83">
        <v>3182</v>
      </c>
      <c r="E19" s="84">
        <v>344</v>
      </c>
    </row>
    <row r="20" spans="1:5" ht="24" customHeight="1">
      <c r="A20" s="75" t="s">
        <v>204</v>
      </c>
      <c r="B20" s="76"/>
      <c r="C20" s="85" t="s">
        <v>1838</v>
      </c>
      <c r="D20" s="78">
        <f>D21+D22+D23</f>
        <v>292404</v>
      </c>
      <c r="E20" s="79">
        <f>E21+E22+E23</f>
        <v>262223</v>
      </c>
    </row>
    <row r="21" spans="1:5" ht="24" customHeight="1">
      <c r="A21" s="80"/>
      <c r="B21" s="81" t="s">
        <v>218</v>
      </c>
      <c r="C21" s="82" t="s">
        <v>219</v>
      </c>
      <c r="D21" s="83">
        <v>289024</v>
      </c>
      <c r="E21" s="84">
        <v>261879</v>
      </c>
    </row>
    <row r="22" spans="1:5" ht="24" customHeight="1">
      <c r="A22" s="80"/>
      <c r="B22" s="81" t="s">
        <v>220</v>
      </c>
      <c r="C22" s="82" t="s">
        <v>221</v>
      </c>
      <c r="D22" s="83">
        <v>198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3182</v>
      </c>
      <c r="E23" s="84">
        <v>344</v>
      </c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1792</v>
      </c>
      <c r="E24" s="78">
        <f>E13+E16-E20</f>
        <v>1517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1787</v>
      </c>
      <c r="E25" s="84">
        <v>1517</v>
      </c>
    </row>
    <row r="26" spans="1:5" ht="24" customHeight="1" thickBot="1">
      <c r="A26" s="88"/>
      <c r="B26" s="89" t="s">
        <v>210</v>
      </c>
      <c r="C26" s="90" t="s">
        <v>225</v>
      </c>
      <c r="D26" s="91">
        <v>5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2">
      <selection activeCell="E99" sqref="E99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24 ВРАЊЕ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00224012 ДЗ ПРЕШЕВО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768</v>
      </c>
      <c r="E22" s="196">
        <f>E23</f>
        <v>0</v>
      </c>
      <c r="F22" s="178">
        <f aca="true" t="shared" si="0" ref="F22:F32">D22+E22</f>
        <v>768</v>
      </c>
      <c r="G22" s="251">
        <f>G23</f>
        <v>0</v>
      </c>
      <c r="H22" s="21">
        <f aca="true" t="shared" si="1" ref="H22:H32">F22+G22</f>
        <v>768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768</v>
      </c>
      <c r="E23" s="196">
        <f>E24+E29</f>
        <v>0</v>
      </c>
      <c r="F23" s="178">
        <f t="shared" si="0"/>
        <v>768</v>
      </c>
      <c r="G23" s="251">
        <f>G24+G29</f>
        <v>0</v>
      </c>
      <c r="H23" s="21">
        <f t="shared" si="1"/>
        <v>768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768</v>
      </c>
      <c r="E29" s="196">
        <f>E30</f>
        <v>0</v>
      </c>
      <c r="F29" s="178">
        <f t="shared" si="0"/>
        <v>768</v>
      </c>
      <c r="G29" s="254"/>
      <c r="H29" s="21">
        <f t="shared" si="1"/>
        <v>768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768</v>
      </c>
      <c r="E30" s="196">
        <f>E31</f>
        <v>0</v>
      </c>
      <c r="F30" s="178">
        <f t="shared" si="0"/>
        <v>768</v>
      </c>
      <c r="G30" s="254"/>
      <c r="H30" s="21">
        <f t="shared" si="1"/>
        <v>768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768</v>
      </c>
      <c r="E31" s="252"/>
      <c r="F31" s="178">
        <f t="shared" si="0"/>
        <v>768</v>
      </c>
      <c r="G31" s="255"/>
      <c r="H31" s="21">
        <f t="shared" si="1"/>
        <v>768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768</v>
      </c>
      <c r="E32" s="192">
        <f>E22</f>
        <v>0</v>
      </c>
      <c r="F32" s="169">
        <f t="shared" si="0"/>
        <v>768</v>
      </c>
      <c r="G32" s="253">
        <f>G22</f>
        <v>0</v>
      </c>
      <c r="H32" s="31">
        <f t="shared" si="1"/>
        <v>768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768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768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768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768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621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147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768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00224012 ДЗ ПРЕШЕВО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D10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00224012 ДЗ ПРЕШЕВО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3182</v>
      </c>
      <c r="E13" s="120">
        <f t="shared" si="0"/>
        <v>3182</v>
      </c>
      <c r="F13" s="120">
        <f t="shared" si="0"/>
        <v>0</v>
      </c>
      <c r="G13" s="120">
        <f t="shared" si="0"/>
        <v>3182</v>
      </c>
      <c r="H13" s="120">
        <f t="shared" si="0"/>
        <v>3182</v>
      </c>
    </row>
    <row r="14" spans="1:8" ht="19.5" customHeight="1">
      <c r="A14" s="118" t="s">
        <v>940</v>
      </c>
      <c r="B14" s="119" t="s">
        <v>941</v>
      </c>
      <c r="C14" s="121"/>
      <c r="D14" s="121">
        <v>344</v>
      </c>
      <c r="E14" s="120">
        <f>C14+D14</f>
        <v>344</v>
      </c>
      <c r="F14" s="121"/>
      <c r="G14" s="121">
        <v>344</v>
      </c>
      <c r="H14" s="120">
        <f>F14+G14</f>
        <v>344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2838</v>
      </c>
      <c r="E17" s="120">
        <f>C17+D17</f>
        <v>2838</v>
      </c>
      <c r="F17" s="122"/>
      <c r="G17" s="122">
        <v>2838</v>
      </c>
      <c r="H17" s="120">
        <f>F17+G17</f>
        <v>2838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4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00224012 ДЗ ПРЕШЕВО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00224012 ДЗ ПРЕШЕВО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00224012 ДЗ ПРЕШЕВО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A7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17710192</v>
      </c>
      <c r="B2" s="236" t="str">
        <f>NazivKorisnika</f>
        <v>ДОМ ЗДРАВЉА ПРЕШЕВО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768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768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263237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-262469</v>
      </c>
      <c r="H12" s="244">
        <f>G12</f>
        <v>-262469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70">
      <selection activeCell="E81" sqref="E81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ДОМ ЗДРАВЉА ПРЕШЕВО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ПРЕШЕВО</v>
      </c>
      <c r="B9" s="275"/>
      <c r="C9" s="285"/>
      <c r="E9" s="518" t="str">
        <f>"Матични број:   "&amp;MatBroj</f>
        <v>Матични број:   17710192</v>
      </c>
      <c r="F9" s="283"/>
      <c r="G9" s="276"/>
    </row>
    <row r="10" spans="1:7" ht="15.75">
      <c r="A10" s="284" t="str">
        <f>"ПИБ:   "&amp;bip</f>
        <v>ПИБ:   105044059</v>
      </c>
      <c r="B10" s="275"/>
      <c r="C10" s="285"/>
      <c r="E10" s="519" t="str">
        <f>"Број подрачуна:  "&amp;BrojPodr</f>
        <v>Број подрачуна:  840-771661-50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165706</v>
      </c>
      <c r="E23" s="301">
        <f>E24+E42</f>
        <v>273364</v>
      </c>
      <c r="F23" s="301">
        <f>F24+F42</f>
        <v>88682</v>
      </c>
      <c r="G23" s="301">
        <f aca="true" t="shared" si="0" ref="G23:G86">E23-F23</f>
        <v>184682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163027</v>
      </c>
      <c r="E24" s="301">
        <f>E25+E29+E31+E33+E37+E40</f>
        <v>271275</v>
      </c>
      <c r="F24" s="301">
        <f>F25+F29+F31+F33+F37+F40</f>
        <v>88682</v>
      </c>
      <c r="G24" s="301">
        <f t="shared" si="0"/>
        <v>182593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163027</v>
      </c>
      <c r="E25" s="301">
        <f>SUM(E26:E28)</f>
        <v>271275</v>
      </c>
      <c r="F25" s="301">
        <f>SUM(F26:F28)</f>
        <v>88682</v>
      </c>
      <c r="G25" s="301">
        <f t="shared" si="0"/>
        <v>182593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125087</v>
      </c>
      <c r="E26" s="306">
        <v>186659</v>
      </c>
      <c r="F26" s="306">
        <v>35953</v>
      </c>
      <c r="G26" s="301">
        <f t="shared" si="0"/>
        <v>150706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33658</v>
      </c>
      <c r="E27" s="306">
        <v>73727</v>
      </c>
      <c r="F27" s="306">
        <v>49059</v>
      </c>
      <c r="G27" s="301">
        <f t="shared" si="0"/>
        <v>24668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4282</v>
      </c>
      <c r="E28" s="306">
        <v>10889</v>
      </c>
      <c r="F28" s="306">
        <v>3670</v>
      </c>
      <c r="G28" s="301">
        <f t="shared" si="0"/>
        <v>7219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2679</v>
      </c>
      <c r="E42" s="301">
        <f>E43+E51</f>
        <v>2089</v>
      </c>
      <c r="F42" s="301">
        <f>F43+F51</f>
        <v>0</v>
      </c>
      <c r="G42" s="301">
        <f t="shared" si="0"/>
        <v>2089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2679</v>
      </c>
      <c r="E51" s="301">
        <f>E52+E53</f>
        <v>2089</v>
      </c>
      <c r="F51" s="301">
        <f>F52+F53</f>
        <v>0</v>
      </c>
      <c r="G51" s="301">
        <f t="shared" si="0"/>
        <v>2089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2679</v>
      </c>
      <c r="E53" s="306">
        <v>2089</v>
      </c>
      <c r="F53" s="306"/>
      <c r="G53" s="301">
        <f t="shared" si="0"/>
        <v>2089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27912</v>
      </c>
      <c r="E54" s="301">
        <f>E55+E75+E97</f>
        <v>30300</v>
      </c>
      <c r="F54" s="301">
        <f>F55+F75+F97</f>
        <v>0</v>
      </c>
      <c r="G54" s="301">
        <f t="shared" si="0"/>
        <v>30300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10012</v>
      </c>
      <c r="E75" s="301">
        <f>E76+E86+E92</f>
        <v>11748</v>
      </c>
      <c r="F75" s="301">
        <f>F76+F86+F92</f>
        <v>0</v>
      </c>
      <c r="G75" s="301">
        <f t="shared" si="0"/>
        <v>11748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229</v>
      </c>
      <c r="E76" s="301">
        <f>E77+E78+E79+E80+E81+E82+E83+E84+E85</f>
        <v>1792</v>
      </c>
      <c r="F76" s="301">
        <f>F77+F78+F79+F80+F81+F82+F83+F84+F85</f>
        <v>0</v>
      </c>
      <c r="G76" s="301">
        <f t="shared" si="0"/>
        <v>1792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223</v>
      </c>
      <c r="E77" s="306">
        <v>1787</v>
      </c>
      <c r="F77" s="306"/>
      <c r="G77" s="301">
        <f t="shared" si="0"/>
        <v>1787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6</v>
      </c>
      <c r="E79" s="306">
        <v>5</v>
      </c>
      <c r="F79" s="306"/>
      <c r="G79" s="301">
        <f t="shared" si="0"/>
        <v>5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9783</v>
      </c>
      <c r="E86" s="301">
        <f>E91</f>
        <v>9956</v>
      </c>
      <c r="F86" s="301">
        <f>F91</f>
        <v>0</v>
      </c>
      <c r="G86" s="301">
        <f t="shared" si="0"/>
        <v>9956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9783</v>
      </c>
      <c r="E91" s="306">
        <v>9956</v>
      </c>
      <c r="F91" s="306"/>
      <c r="G91" s="301">
        <f aca="true" t="shared" si="1" ref="G91:G103">E91-F91</f>
        <v>9956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17900</v>
      </c>
      <c r="E97" s="301">
        <f>E98</f>
        <v>18552</v>
      </c>
      <c r="F97" s="301">
        <f>F98</f>
        <v>0</v>
      </c>
      <c r="G97" s="301">
        <f t="shared" si="1"/>
        <v>18552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17900</v>
      </c>
      <c r="E98" s="301">
        <f>SUM(E99:E101)</f>
        <v>18552</v>
      </c>
      <c r="F98" s="301">
        <f>SUM(F99:F101)</f>
        <v>0</v>
      </c>
      <c r="G98" s="301">
        <f t="shared" si="1"/>
        <v>18552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17900</v>
      </c>
      <c r="E100" s="306">
        <v>18552</v>
      </c>
      <c r="F100" s="306"/>
      <c r="G100" s="301">
        <f t="shared" si="1"/>
        <v>18552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193618</v>
      </c>
      <c r="E102" s="301">
        <f>E23+E54</f>
        <v>303664</v>
      </c>
      <c r="F102" s="301">
        <f>F23+F54</f>
        <v>88682</v>
      </c>
      <c r="G102" s="301">
        <f t="shared" si="1"/>
        <v>214982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27474</v>
      </c>
      <c r="G108" s="301">
        <f>G109+G133+G155+G213+G241+G255</f>
        <v>28737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9246</v>
      </c>
      <c r="G155" s="301">
        <f>G156+G162+G168+G174+G178+G187+G193+G201+G207</f>
        <v>8116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7860</v>
      </c>
      <c r="G156" s="301">
        <f>SUM(G157:G161)</f>
        <v>6935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5527</v>
      </c>
      <c r="G157" s="306">
        <v>4862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793</v>
      </c>
      <c r="G158" s="306">
        <v>702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1083</v>
      </c>
      <c r="G159" s="306">
        <v>964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399</v>
      </c>
      <c r="G160" s="306">
        <v>355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58</v>
      </c>
      <c r="G161" s="306">
        <v>52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1386</v>
      </c>
      <c r="G174" s="301">
        <f>SUM(G175:G177)</f>
        <v>1181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929</v>
      </c>
      <c r="G175" s="306">
        <v>826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399</v>
      </c>
      <c r="G176" s="306">
        <v>355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58</v>
      </c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/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/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129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129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>
        <v>129</v>
      </c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8445</v>
      </c>
      <c r="G241" s="321">
        <f>G242+G246+G249+G251</f>
        <v>10536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/>
      <c r="G243" s="322"/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8445</v>
      </c>
      <c r="G246" s="301">
        <f>G247+G248</f>
        <v>10536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8445</v>
      </c>
      <c r="G247" s="306">
        <v>10536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9783</v>
      </c>
      <c r="G255" s="301">
        <f>G256</f>
        <v>9956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9783</v>
      </c>
      <c r="G256" s="301">
        <f>SUM(G257:G260)</f>
        <v>9956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/>
      <c r="G258" s="306"/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9783</v>
      </c>
      <c r="G259" s="306">
        <v>9956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166144</v>
      </c>
      <c r="G261" s="301">
        <f>G262+G275-G276+G277-G278+G280-G281</f>
        <v>186245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165819</v>
      </c>
      <c r="G262" s="301">
        <f>G263</f>
        <v>184764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165819</v>
      </c>
      <c r="G263" s="301">
        <f>G267+G268-G269+G270+G271-G272+G273+G274</f>
        <v>184764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163027</v>
      </c>
      <c r="G267" s="306">
        <v>182593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2679</v>
      </c>
      <c r="G268" s="306">
        <v>2089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113</v>
      </c>
      <c r="G271" s="306">
        <v>82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/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325</v>
      </c>
      <c r="G275" s="328">
        <v>1481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193618</v>
      </c>
      <c r="G286" s="331">
        <f>G108+G261</f>
        <v>214982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6">
      <selection activeCell="E329" sqref="E329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ДОМ ЗДРАВЉА ПРЕШЕВО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ПРЕШЕВО</v>
      </c>
      <c r="B9" s="275"/>
      <c r="C9" s="285"/>
      <c r="D9" s="518" t="str">
        <f>"Матични број:   "&amp;MatBroj</f>
        <v>Матични број:   17710192</v>
      </c>
      <c r="E9" s="285"/>
      <c r="F9" s="345"/>
      <c r="G9" s="277"/>
    </row>
    <row r="10" spans="1:7" ht="15.75">
      <c r="A10" s="284" t="str">
        <f>"ПИБ:   "&amp;bip</f>
        <v>ПИБ:   105044059</v>
      </c>
      <c r="B10" s="275"/>
      <c r="C10" s="285"/>
      <c r="D10" s="519" t="str">
        <f>"Број подрачуна:  "&amp;BrojPodr</f>
        <v>Број подрачуна:  840-771661-50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262800</v>
      </c>
      <c r="E21" s="350">
        <f>E22+E126</f>
        <v>290587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262800</v>
      </c>
      <c r="E22" s="350">
        <f>E23+E67+E77+E89+E114+E119+E123</f>
        <v>290587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18393</v>
      </c>
      <c r="E77" s="350">
        <f>E78+E81+E86</f>
        <v>25575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7425</v>
      </c>
      <c r="E81" s="350">
        <f>E82+E83+E84+E85</f>
        <v>3697</v>
      </c>
    </row>
    <row r="82" spans="1:5" ht="12.75">
      <c r="A82" s="303">
        <v>2062</v>
      </c>
      <c r="B82" s="303">
        <v>732100</v>
      </c>
      <c r="C82" s="318" t="s">
        <v>4</v>
      </c>
      <c r="D82" s="351">
        <v>7425</v>
      </c>
      <c r="E82" s="351">
        <v>3697</v>
      </c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10968</v>
      </c>
      <c r="E86" s="350">
        <f>E87+E88</f>
        <v>21878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10968</v>
      </c>
      <c r="E87" s="351">
        <v>21878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2397</v>
      </c>
      <c r="E89" s="350">
        <f>E90+E97+E102+E109+E112</f>
        <v>1775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2397</v>
      </c>
      <c r="E97" s="350">
        <f>SUM(E98:E101)</f>
        <v>1775</v>
      </c>
    </row>
    <row r="98" spans="1:5" ht="24">
      <c r="A98" s="303">
        <v>2078</v>
      </c>
      <c r="B98" s="303">
        <v>742100</v>
      </c>
      <c r="C98" s="318" t="s">
        <v>436</v>
      </c>
      <c r="D98" s="351">
        <v>2397</v>
      </c>
      <c r="E98" s="351">
        <v>1775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242010</v>
      </c>
      <c r="E119" s="350">
        <f>E120</f>
        <v>263237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242010</v>
      </c>
      <c r="E120" s="350">
        <f>E121+E122</f>
        <v>263237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242010</v>
      </c>
      <c r="E121" s="351">
        <v>263237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262475</v>
      </c>
      <c r="E151" s="350">
        <f>E152+E320</f>
        <v>289106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259644</v>
      </c>
      <c r="E152" s="350">
        <f>E153+E175+E220+E235+E259+E272+E288+E303</f>
        <v>286386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204825</v>
      </c>
      <c r="E153" s="350">
        <f>E154+E156+E160+E162+E167+E169+E171+E173</f>
        <v>227864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166303</v>
      </c>
      <c r="E154" s="350">
        <f>E155</f>
        <v>183134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166303</v>
      </c>
      <c r="E155" s="351">
        <v>183134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29644</v>
      </c>
      <c r="E156" s="350">
        <f>SUM(E157:E159)</f>
        <v>32731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19858</v>
      </c>
      <c r="E157" s="351">
        <v>21938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8544</v>
      </c>
      <c r="E158" s="351">
        <v>9421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1242</v>
      </c>
      <c r="E159" s="351">
        <v>1372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6355</v>
      </c>
      <c r="E160" s="350">
        <f>E161</f>
        <v>6882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6355</v>
      </c>
      <c r="E161" s="351">
        <v>6882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571</v>
      </c>
      <c r="E162" s="350">
        <f>SUM(E163:E166)</f>
        <v>1701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571</v>
      </c>
      <c r="E165" s="351">
        <v>1701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0</v>
      </c>
      <c r="E167" s="350">
        <f>E168</f>
        <v>0</v>
      </c>
    </row>
    <row r="168" spans="1:5" ht="12.75">
      <c r="A168" s="365">
        <v>2148</v>
      </c>
      <c r="B168" s="303">
        <v>415100</v>
      </c>
      <c r="C168" s="318" t="s">
        <v>590</v>
      </c>
      <c r="D168" s="351"/>
      <c r="E168" s="351"/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1952</v>
      </c>
      <c r="E169" s="350">
        <f>E170</f>
        <v>3416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1952</v>
      </c>
      <c r="E170" s="351">
        <v>3416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51841</v>
      </c>
      <c r="E175" s="350">
        <f>E176+E184+E190+E199+E207+E210</f>
        <v>55358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14912</v>
      </c>
      <c r="E176" s="350">
        <f>SUM(E177:E183)</f>
        <v>16729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688</v>
      </c>
      <c r="E177" s="351">
        <v>861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10384</v>
      </c>
      <c r="E178" s="351">
        <v>11290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724</v>
      </c>
      <c r="E179" s="351">
        <v>433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771</v>
      </c>
      <c r="E180" s="351">
        <v>990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1005</v>
      </c>
      <c r="E181" s="351">
        <v>1055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1340</v>
      </c>
      <c r="E183" s="351">
        <v>2100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1186</v>
      </c>
      <c r="E184" s="350">
        <f>SUM(E185:E189)</f>
        <v>1218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1186</v>
      </c>
      <c r="E185" s="351">
        <v>1218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7479</v>
      </c>
      <c r="E190" s="350">
        <f>SUM(E191:E198)</f>
        <v>6717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267</v>
      </c>
      <c r="E191" s="351">
        <v>271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1348</v>
      </c>
      <c r="E192" s="351">
        <v>1933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1296</v>
      </c>
      <c r="E193" s="351">
        <v>452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119</v>
      </c>
      <c r="E194" s="351">
        <v>27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4218</v>
      </c>
      <c r="E195" s="351">
        <v>3560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188</v>
      </c>
      <c r="E197" s="351">
        <v>419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43</v>
      </c>
      <c r="E198" s="351">
        <v>55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366</v>
      </c>
      <c r="E199" s="350">
        <f>SUM(E200:E206)</f>
        <v>593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358</v>
      </c>
      <c r="E202" s="351">
        <v>425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8</v>
      </c>
      <c r="E206" s="351">
        <v>168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5288</v>
      </c>
      <c r="E207" s="350">
        <f>E208+E209</f>
        <v>6340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3134</v>
      </c>
      <c r="E208" s="351">
        <v>3108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2154</v>
      </c>
      <c r="E209" s="351">
        <v>3232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22610</v>
      </c>
      <c r="E210" s="350">
        <f>SUM(E211:E219)</f>
        <v>23761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1669</v>
      </c>
      <c r="E211" s="351">
        <v>2240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/>
      <c r="E213" s="351"/>
    </row>
    <row r="214" spans="1:5" ht="12.75">
      <c r="A214" s="365">
        <v>2194</v>
      </c>
      <c r="B214" s="303">
        <v>426400</v>
      </c>
      <c r="C214" s="318" t="s">
        <v>100</v>
      </c>
      <c r="D214" s="351">
        <v>7469</v>
      </c>
      <c r="E214" s="351">
        <v>8434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11631</v>
      </c>
      <c r="E217" s="351">
        <v>11438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1841</v>
      </c>
      <c r="E218" s="351">
        <v>1649</v>
      </c>
    </row>
    <row r="219" spans="1:5" ht="12.75">
      <c r="A219" s="365">
        <v>2199</v>
      </c>
      <c r="B219" s="303">
        <v>426900</v>
      </c>
      <c r="C219" s="318" t="s">
        <v>522</v>
      </c>
      <c r="D219" s="351"/>
      <c r="E219" s="351"/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113</v>
      </c>
      <c r="E220" s="350">
        <f>E221+E225+E227+E229+E233</f>
        <v>82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113</v>
      </c>
      <c r="E221" s="350">
        <f>SUM(E222:E224)</f>
        <v>82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23</v>
      </c>
      <c r="E222" s="351">
        <v>15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77</v>
      </c>
      <c r="E223" s="351">
        <v>58</v>
      </c>
    </row>
    <row r="224" spans="1:5" ht="12.75">
      <c r="A224" s="365">
        <v>2204</v>
      </c>
      <c r="B224" s="368">
        <v>431300</v>
      </c>
      <c r="C224" s="369" t="s">
        <v>623</v>
      </c>
      <c r="D224" s="359">
        <v>13</v>
      </c>
      <c r="E224" s="351">
        <v>9</v>
      </c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1970</v>
      </c>
      <c r="E272" s="350">
        <f>E273+E276+E279+E282+E285</f>
        <v>2069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1970</v>
      </c>
      <c r="E285" s="356">
        <f>E286+E287</f>
        <v>2069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1970</v>
      </c>
      <c r="E286" s="351">
        <v>2069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895</v>
      </c>
      <c r="E303" s="356">
        <f>E304+E307+E311+E313+E316+E318</f>
        <v>1013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895</v>
      </c>
      <c r="E307" s="350">
        <f>SUM(E308:E310)</f>
        <v>1013</v>
      </c>
    </row>
    <row r="308" spans="1:5" ht="12.75">
      <c r="A308" s="375">
        <v>2288</v>
      </c>
      <c r="B308" s="372">
        <v>482100</v>
      </c>
      <c r="C308" s="367" t="s">
        <v>186</v>
      </c>
      <c r="D308" s="359"/>
      <c r="E308" s="351"/>
    </row>
    <row r="309" spans="1:5" ht="12.75">
      <c r="A309" s="375">
        <v>2289</v>
      </c>
      <c r="B309" s="372">
        <v>482200</v>
      </c>
      <c r="C309" s="367" t="s">
        <v>61</v>
      </c>
      <c r="D309" s="359">
        <v>895</v>
      </c>
      <c r="E309" s="351">
        <v>670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>
        <v>343</v>
      </c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2831</v>
      </c>
      <c r="E320" s="356">
        <f>E321+E343+E352+E355+E363</f>
        <v>2720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2831</v>
      </c>
      <c r="E321" s="356">
        <f>E322+E327+E337+E339+E341</f>
        <v>2720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1341</v>
      </c>
      <c r="E322" s="356">
        <f>SUM(E323:E326)</f>
        <v>576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>
        <v>1341</v>
      </c>
      <c r="E324" s="351">
        <v>576</v>
      </c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1490</v>
      </c>
      <c r="E327" s="356">
        <f>SUM(E328:E336)</f>
        <v>2144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>
        <v>720</v>
      </c>
    </row>
    <row r="329" spans="1:5" ht="12.75">
      <c r="A329" s="375">
        <v>2309</v>
      </c>
      <c r="B329" s="372">
        <v>512200</v>
      </c>
      <c r="C329" s="367" t="s">
        <v>183</v>
      </c>
      <c r="D329" s="359"/>
      <c r="E329" s="351">
        <v>565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1490</v>
      </c>
      <c r="E332" s="351">
        <v>859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325</v>
      </c>
      <c r="E367" s="356">
        <f>IF((E21-E151)&gt;0,E21-E151,0)</f>
        <v>1481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325</v>
      </c>
      <c r="E378" s="356">
        <f>IF(E367&gt;0,IF((E367+E369-E375)&gt;0,E367+E369-E375,0),IF((E369-E368-E375)&gt;0,E369-E368-E375,0))</f>
        <v>1481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325</v>
      </c>
      <c r="E380" s="356">
        <f>E381+E382</f>
        <v>1481</v>
      </c>
    </row>
    <row r="381" spans="1:5" ht="24">
      <c r="A381" s="375">
        <v>2360</v>
      </c>
      <c r="B381" s="360"/>
      <c r="C381" s="367" t="s">
        <v>1439</v>
      </c>
      <c r="D381" s="359">
        <v>325</v>
      </c>
      <c r="E381" s="351">
        <v>1481</v>
      </c>
    </row>
    <row r="382" spans="1:5" ht="24">
      <c r="A382" s="375">
        <v>2361</v>
      </c>
      <c r="B382" s="360"/>
      <c r="C382" s="367" t="s">
        <v>1440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72">
      <selection activeCell="G104" sqref="G104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ПРЕШЕВО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ПРЕШЕВО</v>
      </c>
      <c r="B9" s="275"/>
      <c r="C9" s="285"/>
      <c r="D9" s="518" t="str">
        <f>"Матични број:   "&amp;MatBroj</f>
        <v>Матични број:   17710192</v>
      </c>
      <c r="E9" s="285"/>
      <c r="F9" s="345"/>
      <c r="G9" s="277"/>
    </row>
    <row r="10" spans="1:7" s="278" customFormat="1" ht="15.75">
      <c r="A10" s="284" t="str">
        <f>"ПИБ:   "&amp;bip</f>
        <v>ПИБ:   105044059</v>
      </c>
      <c r="B10" s="275"/>
      <c r="C10" s="285"/>
      <c r="D10" s="519" t="str">
        <f>"Број подрачуна:  "&amp;BrojPodr</f>
        <v>Број подрачуна:  840-771661-50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2831</v>
      </c>
      <c r="E87" s="301">
        <f>E88+E134</f>
        <v>2720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2831</v>
      </c>
      <c r="E88" s="301">
        <f>E89+E111+E120+E123+E131</f>
        <v>2720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2831</v>
      </c>
      <c r="E89" s="301">
        <f>E90+E95+E105+E107+E109</f>
        <v>2720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1341</v>
      </c>
      <c r="E90" s="301">
        <f>SUM(E91:E94)</f>
        <v>576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>
        <v>1341</v>
      </c>
      <c r="E92" s="306">
        <v>576</v>
      </c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1490</v>
      </c>
      <c r="E95" s="301">
        <f>SUM(E96:E104)</f>
        <v>2144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>
        <v>720</v>
      </c>
    </row>
    <row r="97" spans="1:5" ht="12.75">
      <c r="A97" s="392">
        <v>3077</v>
      </c>
      <c r="B97" s="392">
        <v>512200</v>
      </c>
      <c r="C97" s="305" t="s">
        <v>183</v>
      </c>
      <c r="D97" s="306"/>
      <c r="E97" s="306">
        <v>565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1490</v>
      </c>
      <c r="E100" s="306">
        <v>859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2831</v>
      </c>
      <c r="E183" s="301">
        <f>IF(E87-E21&gt;0,E87-E21,0)</f>
        <v>2720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4">
      <selection activeCell="E458" sqref="E458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ПРЕШЕВО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ПРЕШЕВО</v>
      </c>
      <c r="B9" s="275"/>
      <c r="C9" s="285"/>
      <c r="D9" s="518" t="str">
        <f>"Матични број:   "&amp;MatBroj</f>
        <v>Матични број:   17710192</v>
      </c>
      <c r="E9" s="285"/>
      <c r="F9" s="345"/>
      <c r="G9" s="277"/>
    </row>
    <row r="10" spans="1:7" s="278" customFormat="1" ht="15.75">
      <c r="A10" s="284" t="str">
        <f>"ПИБ:   "&amp;bip</f>
        <v>ПИБ:   105044059</v>
      </c>
      <c r="B10" s="275"/>
      <c r="C10" s="285"/>
      <c r="D10" s="519" t="str">
        <f>"Број подрачуна:  "&amp;BrojPodr</f>
        <v>Број подрачуна:  840-771661-50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262800</v>
      </c>
      <c r="E21" s="350">
        <f>E22+E126+E151</f>
        <v>290587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262800</v>
      </c>
      <c r="E22" s="350">
        <f>E23+E67+E77+E89+E114+E119+E123</f>
        <v>290587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18393</v>
      </c>
      <c r="E77" s="350">
        <f>E78+E81+E86</f>
        <v>25575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7425</v>
      </c>
      <c r="E81" s="350">
        <f>E82+E83+E84+E85</f>
        <v>3697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>
        <v>7425</v>
      </c>
      <c r="E82" s="351">
        <v>3697</v>
      </c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10968</v>
      </c>
      <c r="E86" s="350">
        <f>E87+E88</f>
        <v>21878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10968</v>
      </c>
      <c r="E87" s="351">
        <v>21878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2397</v>
      </c>
      <c r="E89" s="350">
        <f>E90+E97+E102+E109+E112</f>
        <v>1775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2397</v>
      </c>
      <c r="E97" s="350">
        <f>SUM(E98:E101)</f>
        <v>1775</v>
      </c>
    </row>
    <row r="98" spans="1:5" ht="24">
      <c r="A98" s="303">
        <v>4078</v>
      </c>
      <c r="B98" s="303">
        <v>742100</v>
      </c>
      <c r="C98" s="318" t="s">
        <v>436</v>
      </c>
      <c r="D98" s="351">
        <v>2397</v>
      </c>
      <c r="E98" s="351">
        <v>1775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242010</v>
      </c>
      <c r="E119" s="350">
        <f>E120</f>
        <v>263237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242010</v>
      </c>
      <c r="E120" s="350">
        <f>E121+E122</f>
        <v>263237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242010</v>
      </c>
      <c r="E121" s="351">
        <v>263237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262475</v>
      </c>
      <c r="E191" s="350">
        <f>E192+E360+E406</f>
        <v>289106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259644</v>
      </c>
      <c r="E192" s="350">
        <f>E193+E215+E260+E275+E299+E312+E328+E343</f>
        <v>286386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204825</v>
      </c>
      <c r="E193" s="350">
        <f>E194+E196+E200+E202+E207+E209+E211+E213</f>
        <v>227864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166303</v>
      </c>
      <c r="E194" s="350">
        <f>E195</f>
        <v>183134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166303</v>
      </c>
      <c r="E195" s="351">
        <v>183134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29644</v>
      </c>
      <c r="E196" s="350">
        <f>SUM(E197:E199)</f>
        <v>32731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19858</v>
      </c>
      <c r="E197" s="351">
        <v>21938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8544</v>
      </c>
      <c r="E198" s="351">
        <v>9421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1242</v>
      </c>
      <c r="E199" s="351">
        <v>1372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6355</v>
      </c>
      <c r="E200" s="350">
        <f>E201</f>
        <v>6882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6355</v>
      </c>
      <c r="E201" s="351">
        <v>6882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571</v>
      </c>
      <c r="E202" s="350">
        <f>SUM(E203:E206)</f>
        <v>1701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571</v>
      </c>
      <c r="E205" s="351">
        <v>1701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0</v>
      </c>
      <c r="E207" s="350">
        <f>E208</f>
        <v>0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/>
      <c r="E208" s="351"/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1952</v>
      </c>
      <c r="E209" s="350">
        <f>E210</f>
        <v>3416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1952</v>
      </c>
      <c r="E210" s="351">
        <v>3416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51841</v>
      </c>
      <c r="E215" s="350">
        <f>E216+E224+E230+E239+E247+E250</f>
        <v>55358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14912</v>
      </c>
      <c r="E216" s="350">
        <f>SUM(E217:E223)</f>
        <v>16729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688</v>
      </c>
      <c r="E217" s="351">
        <v>861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10384</v>
      </c>
      <c r="E218" s="351">
        <v>11290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724</v>
      </c>
      <c r="E219" s="351">
        <v>433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771</v>
      </c>
      <c r="E220" s="351">
        <v>990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1005</v>
      </c>
      <c r="E221" s="351">
        <v>1055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1340</v>
      </c>
      <c r="E223" s="351">
        <v>2100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1186</v>
      </c>
      <c r="E224" s="350">
        <f>SUM(E225:E229)</f>
        <v>1218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1186</v>
      </c>
      <c r="E225" s="351">
        <v>1218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7479</v>
      </c>
      <c r="E230" s="350">
        <f>SUM(E231:E238)</f>
        <v>6717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267</v>
      </c>
      <c r="E231" s="351">
        <v>271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1348</v>
      </c>
      <c r="E232" s="351">
        <v>1933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1296</v>
      </c>
      <c r="E233" s="351">
        <v>452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119</v>
      </c>
      <c r="E234" s="351">
        <v>27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4218</v>
      </c>
      <c r="E235" s="351">
        <v>3560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188</v>
      </c>
      <c r="E237" s="351">
        <v>419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43</v>
      </c>
      <c r="E238" s="351">
        <v>55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366</v>
      </c>
      <c r="E239" s="350">
        <f>SUM(E240:E246)</f>
        <v>593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358</v>
      </c>
      <c r="E242" s="351">
        <v>425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8</v>
      </c>
      <c r="E246" s="351">
        <v>168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5288</v>
      </c>
      <c r="E247" s="350">
        <f>E248+E249</f>
        <v>6340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3134</v>
      </c>
      <c r="E248" s="351">
        <v>3108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2154</v>
      </c>
      <c r="E249" s="351">
        <v>3232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22610</v>
      </c>
      <c r="E250" s="350">
        <f>SUM(E251:E259)</f>
        <v>23761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1669</v>
      </c>
      <c r="E251" s="351">
        <v>2240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/>
      <c r="E253" s="351"/>
    </row>
    <row r="254" spans="1:5" ht="12.75">
      <c r="A254" s="303">
        <v>4234</v>
      </c>
      <c r="B254" s="303">
        <v>426400</v>
      </c>
      <c r="C254" s="318" t="s">
        <v>100</v>
      </c>
      <c r="D254" s="351">
        <v>7469</v>
      </c>
      <c r="E254" s="351">
        <v>8434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11631</v>
      </c>
      <c r="E257" s="351">
        <v>11438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1841</v>
      </c>
      <c r="E258" s="351">
        <v>1649</v>
      </c>
    </row>
    <row r="259" spans="1:5" ht="12.75">
      <c r="A259" s="365">
        <v>4239</v>
      </c>
      <c r="B259" s="303">
        <v>426900</v>
      </c>
      <c r="C259" s="318" t="s">
        <v>522</v>
      </c>
      <c r="D259" s="351"/>
      <c r="E259" s="351"/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113</v>
      </c>
      <c r="E260" s="350">
        <f>E261+E265+E267+E269+E273</f>
        <v>82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113</v>
      </c>
      <c r="E261" s="350">
        <f>SUM(E262:E264)</f>
        <v>82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23</v>
      </c>
      <c r="E262" s="351">
        <v>15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77</v>
      </c>
      <c r="E263" s="351">
        <v>58</v>
      </c>
    </row>
    <row r="264" spans="1:5" ht="12.75">
      <c r="A264" s="357">
        <v>4244</v>
      </c>
      <c r="B264" s="378">
        <v>431300</v>
      </c>
      <c r="C264" s="369" t="s">
        <v>623</v>
      </c>
      <c r="D264" s="359">
        <v>13</v>
      </c>
      <c r="E264" s="351">
        <v>9</v>
      </c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1970</v>
      </c>
      <c r="E312" s="350">
        <f>E313+E316+E319+E322+E325</f>
        <v>2069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1970</v>
      </c>
      <c r="E325" s="356">
        <f>E326+E327</f>
        <v>2069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1970</v>
      </c>
      <c r="E326" s="351">
        <v>2069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895</v>
      </c>
      <c r="E343" s="350">
        <f>E344+E347+E351+E353+E356+E358</f>
        <v>1013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895</v>
      </c>
      <c r="E347" s="350">
        <f>SUM(E348:E350)</f>
        <v>1013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/>
      <c r="E348" s="351"/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895</v>
      </c>
      <c r="E349" s="351">
        <v>670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>
        <v>343</v>
      </c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2831</v>
      </c>
      <c r="E360" s="350">
        <f>E361+E383+E392+E395+E403</f>
        <v>2720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2831</v>
      </c>
      <c r="E361" s="350">
        <f>E362+E367+E377+E379+E381</f>
        <v>2720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1341</v>
      </c>
      <c r="E362" s="350">
        <f>SUM(E363:E366)</f>
        <v>576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>
        <v>1341</v>
      </c>
      <c r="E364" s="351">
        <v>576</v>
      </c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1490</v>
      </c>
      <c r="E367" s="350">
        <f>SUM(E368:E376)</f>
        <v>2144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>
        <v>720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/>
      <c r="E369" s="351">
        <v>565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1490</v>
      </c>
      <c r="E372" s="351">
        <v>859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325</v>
      </c>
      <c r="E454" s="350">
        <f>IF(E21-E191&gt;0,E21-E191,0)</f>
        <v>1481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119</v>
      </c>
      <c r="E456" s="418">
        <v>229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265118</v>
      </c>
      <c r="E457" s="350">
        <f>E21+E458</f>
        <v>293967</v>
      </c>
    </row>
    <row r="458" spans="1:5" ht="24">
      <c r="A458" s="375">
        <v>4438</v>
      </c>
      <c r="B458" s="293"/>
      <c r="C458" s="419" t="s">
        <v>1659</v>
      </c>
      <c r="D458" s="351">
        <v>2318</v>
      </c>
      <c r="E458" s="351">
        <v>3380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265008</v>
      </c>
      <c r="E459" s="350">
        <f>E191-E460+E461</f>
        <v>292404</v>
      </c>
    </row>
    <row r="460" spans="1:5" ht="24">
      <c r="A460" s="375">
        <v>4440</v>
      </c>
      <c r="B460" s="293"/>
      <c r="C460" s="420" t="s">
        <v>1661</v>
      </c>
      <c r="D460" s="351">
        <v>113</v>
      </c>
      <c r="E460" s="351">
        <v>82</v>
      </c>
    </row>
    <row r="461" spans="1:5" ht="24">
      <c r="A461" s="375">
        <v>4441</v>
      </c>
      <c r="B461" s="360"/>
      <c r="C461" s="367" t="s">
        <v>1662</v>
      </c>
      <c r="D461" s="359">
        <v>2646</v>
      </c>
      <c r="E461" s="351">
        <v>3380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229</v>
      </c>
      <c r="E462" s="350">
        <f>E456+E457-E459</f>
        <v>1792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B538">
      <selection activeCell="J321" sqref="J321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ДОМ ЗДРАВЉА ПРЕШЕВО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ПРЕШЕВО</v>
      </c>
      <c r="B9" s="6"/>
      <c r="C9" s="146"/>
      <c r="D9" s="3" t="str">
        <f>"Матични број:   "&amp;MaticniBroj</f>
        <v>Матични број:   17710192</v>
      </c>
      <c r="E9" s="8"/>
    </row>
    <row r="10" spans="1:5" ht="31.5" customHeight="1">
      <c r="A10" s="2" t="str">
        <f>"ПИБ:   "&amp;bip</f>
        <v>ПИБ:   105044059</v>
      </c>
      <c r="B10" s="6"/>
      <c r="C10" s="146"/>
      <c r="D10" s="4" t="str">
        <f>"Број подрачуна:  "&amp;BrojPodracuna</f>
        <v>Број подрачуна:  840-771661-50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293476</v>
      </c>
      <c r="E22" s="20">
        <f aca="true" t="shared" si="0" ref="E22:E57">SUM(F22:K22)</f>
        <v>290587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21878</v>
      </c>
      <c r="I22" s="20">
        <f t="shared" si="1"/>
        <v>263237</v>
      </c>
      <c r="J22" s="20">
        <f t="shared" si="1"/>
        <v>3697</v>
      </c>
      <c r="K22" s="21">
        <f t="shared" si="1"/>
        <v>1775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293476</v>
      </c>
      <c r="E23" s="20">
        <f t="shared" si="0"/>
        <v>290587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21878</v>
      </c>
      <c r="I23" s="20">
        <f t="shared" si="2"/>
        <v>263237</v>
      </c>
      <c r="J23" s="20">
        <f t="shared" si="2"/>
        <v>3697</v>
      </c>
      <c r="K23" s="21">
        <f t="shared" si="2"/>
        <v>1775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26000</v>
      </c>
      <c r="E90" s="20">
        <f t="shared" si="10"/>
        <v>25575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21878</v>
      </c>
      <c r="I90" s="20">
        <f t="shared" si="16"/>
        <v>0</v>
      </c>
      <c r="J90" s="20">
        <f t="shared" si="16"/>
        <v>3697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4000</v>
      </c>
      <c r="E94" s="20">
        <f t="shared" si="10"/>
        <v>3697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3697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>
        <v>4000</v>
      </c>
      <c r="E95" s="23">
        <f t="shared" si="10"/>
        <v>3697</v>
      </c>
      <c r="F95" s="22"/>
      <c r="G95" s="22"/>
      <c r="H95" s="22"/>
      <c r="I95" s="22"/>
      <c r="J95" s="22">
        <v>3697</v>
      </c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22000</v>
      </c>
      <c r="E99" s="20">
        <f t="shared" si="10"/>
        <v>21878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21878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22000</v>
      </c>
      <c r="E100" s="23">
        <f aca="true" t="shared" si="20" ref="E100:E135">SUM(F100:K100)</f>
        <v>21878</v>
      </c>
      <c r="F100" s="22"/>
      <c r="G100" s="22"/>
      <c r="H100" s="22">
        <v>21878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3500</v>
      </c>
      <c r="E102" s="20">
        <f t="shared" si="20"/>
        <v>1775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1775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3500</v>
      </c>
      <c r="E110" s="20">
        <f t="shared" si="20"/>
        <v>1775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1775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3500</v>
      </c>
      <c r="E111" s="23">
        <f t="shared" si="20"/>
        <v>1775</v>
      </c>
      <c r="F111" s="22"/>
      <c r="G111" s="22"/>
      <c r="H111" s="22"/>
      <c r="I111" s="22"/>
      <c r="J111" s="22"/>
      <c r="K111" s="24">
        <v>1775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263237</v>
      </c>
      <c r="E136" s="20">
        <f aca="true" t="shared" si="30" ref="E136:E175">SUM(F136:K136)</f>
        <v>263237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263237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263237</v>
      </c>
      <c r="E137" s="20">
        <f t="shared" si="30"/>
        <v>263237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263237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263237</v>
      </c>
      <c r="E138" s="23">
        <f>SUM(F138:K138)</f>
        <v>263237</v>
      </c>
      <c r="F138" s="22"/>
      <c r="G138" s="22"/>
      <c r="H138" s="22"/>
      <c r="I138" s="22">
        <v>263237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739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739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739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293476</v>
      </c>
      <c r="E224" s="30">
        <f t="shared" si="57"/>
        <v>290587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21878</v>
      </c>
      <c r="I224" s="30">
        <f t="shared" si="58"/>
        <v>263237</v>
      </c>
      <c r="J224" s="30">
        <f t="shared" si="58"/>
        <v>3697</v>
      </c>
      <c r="K224" s="31">
        <f t="shared" si="58"/>
        <v>1775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293476</v>
      </c>
      <c r="E233" s="20">
        <f aca="true" t="shared" si="59" ref="E233:E304">SUM(F233:K233)</f>
        <v>289106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21878</v>
      </c>
      <c r="I233" s="20">
        <f t="shared" si="60"/>
        <v>261879</v>
      </c>
      <c r="J233" s="20">
        <f t="shared" si="60"/>
        <v>3697</v>
      </c>
      <c r="K233" s="21">
        <f t="shared" si="60"/>
        <v>1652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288532</v>
      </c>
      <c r="E234" s="20">
        <f t="shared" si="59"/>
        <v>286386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19158</v>
      </c>
      <c r="I234" s="20">
        <f t="shared" si="61"/>
        <v>261879</v>
      </c>
      <c r="J234" s="20">
        <f t="shared" si="61"/>
        <v>3697</v>
      </c>
      <c r="K234" s="21">
        <f t="shared" si="61"/>
        <v>1652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228420</v>
      </c>
      <c r="E235" s="20">
        <f t="shared" si="59"/>
        <v>227864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16483</v>
      </c>
      <c r="I235" s="20">
        <f t="shared" si="62"/>
        <v>207313</v>
      </c>
      <c r="J235" s="20">
        <f t="shared" si="62"/>
        <v>3697</v>
      </c>
      <c r="K235" s="21">
        <f t="shared" si="62"/>
        <v>371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183134</v>
      </c>
      <c r="E236" s="20">
        <f t="shared" si="59"/>
        <v>183134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13083</v>
      </c>
      <c r="I236" s="20">
        <f t="shared" si="63"/>
        <v>166529</v>
      </c>
      <c r="J236" s="20">
        <f t="shared" si="63"/>
        <v>3151</v>
      </c>
      <c r="K236" s="21">
        <f t="shared" si="63"/>
        <v>371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183134</v>
      </c>
      <c r="E237" s="23">
        <f t="shared" si="59"/>
        <v>183134</v>
      </c>
      <c r="F237" s="22"/>
      <c r="G237" s="22"/>
      <c r="H237" s="22">
        <v>13083</v>
      </c>
      <c r="I237" s="22">
        <v>166529</v>
      </c>
      <c r="J237" s="22">
        <v>3151</v>
      </c>
      <c r="K237" s="24">
        <v>371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32731</v>
      </c>
      <c r="E238" s="20">
        <f t="shared" si="59"/>
        <v>32731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2283</v>
      </c>
      <c r="I238" s="20">
        <f t="shared" si="64"/>
        <v>29902</v>
      </c>
      <c r="J238" s="20">
        <f t="shared" si="64"/>
        <v>546</v>
      </c>
      <c r="K238" s="21">
        <f t="shared" si="64"/>
        <v>0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21938</v>
      </c>
      <c r="E239" s="23">
        <f t="shared" si="59"/>
        <v>21938</v>
      </c>
      <c r="F239" s="22"/>
      <c r="G239" s="22"/>
      <c r="H239" s="22">
        <v>1531</v>
      </c>
      <c r="I239" s="22">
        <v>20046</v>
      </c>
      <c r="J239" s="22">
        <v>361</v>
      </c>
      <c r="K239" s="24"/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9421</v>
      </c>
      <c r="E240" s="23">
        <f t="shared" si="59"/>
        <v>9421</v>
      </c>
      <c r="F240" s="22"/>
      <c r="G240" s="22"/>
      <c r="H240" s="22">
        <v>657</v>
      </c>
      <c r="I240" s="22">
        <v>8603</v>
      </c>
      <c r="J240" s="22">
        <v>161</v>
      </c>
      <c r="K240" s="24"/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1372</v>
      </c>
      <c r="E241" s="23">
        <f t="shared" si="59"/>
        <v>1372</v>
      </c>
      <c r="F241" s="22"/>
      <c r="G241" s="22"/>
      <c r="H241" s="22">
        <v>95</v>
      </c>
      <c r="I241" s="22">
        <v>1253</v>
      </c>
      <c r="J241" s="22">
        <v>24</v>
      </c>
      <c r="K241" s="24"/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7255</v>
      </c>
      <c r="E242" s="20">
        <f t="shared" si="59"/>
        <v>6882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841</v>
      </c>
      <c r="I242" s="20">
        <f t="shared" si="65"/>
        <v>6041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7255</v>
      </c>
      <c r="E243" s="23">
        <f t="shared" si="59"/>
        <v>6882</v>
      </c>
      <c r="F243" s="22"/>
      <c r="G243" s="22"/>
      <c r="H243" s="22">
        <v>841</v>
      </c>
      <c r="I243" s="22">
        <v>6041</v>
      </c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1800</v>
      </c>
      <c r="E244" s="20">
        <f t="shared" si="59"/>
        <v>1701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1701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1800</v>
      </c>
      <c r="E247" s="23">
        <f t="shared" si="59"/>
        <v>1701</v>
      </c>
      <c r="F247" s="22"/>
      <c r="G247" s="22"/>
      <c r="H247" s="22"/>
      <c r="I247" s="22">
        <v>1701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0</v>
      </c>
      <c r="E253" s="20">
        <f t="shared" si="59"/>
        <v>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/>
      <c r="E254" s="23">
        <f t="shared" si="59"/>
        <v>0</v>
      </c>
      <c r="F254" s="22"/>
      <c r="G254" s="22"/>
      <c r="H254" s="22"/>
      <c r="I254" s="22"/>
      <c r="J254" s="22"/>
      <c r="K254" s="24"/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3500</v>
      </c>
      <c r="E255" s="94">
        <f t="shared" si="59"/>
        <v>3416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276</v>
      </c>
      <c r="I255" s="94">
        <f t="shared" si="68"/>
        <v>3140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3500</v>
      </c>
      <c r="E256" s="23">
        <f t="shared" si="59"/>
        <v>3416</v>
      </c>
      <c r="F256" s="22"/>
      <c r="G256" s="22"/>
      <c r="H256" s="22">
        <v>276</v>
      </c>
      <c r="I256" s="22">
        <v>3140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56726</v>
      </c>
      <c r="E261" s="20">
        <f t="shared" si="59"/>
        <v>55358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2332</v>
      </c>
      <c r="I261" s="20">
        <f t="shared" si="71"/>
        <v>51827</v>
      </c>
      <c r="J261" s="20">
        <f t="shared" si="71"/>
        <v>0</v>
      </c>
      <c r="K261" s="21">
        <f t="shared" si="71"/>
        <v>1199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16784</v>
      </c>
      <c r="E262" s="20">
        <f t="shared" si="59"/>
        <v>16729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93</v>
      </c>
      <c r="I262" s="20">
        <f t="shared" si="72"/>
        <v>16636</v>
      </c>
      <c r="J262" s="20">
        <f t="shared" si="72"/>
        <v>0</v>
      </c>
      <c r="K262" s="21">
        <f t="shared" si="72"/>
        <v>0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861</v>
      </c>
      <c r="E263" s="23">
        <f t="shared" si="59"/>
        <v>861</v>
      </c>
      <c r="F263" s="22"/>
      <c r="G263" s="22"/>
      <c r="H263" s="22">
        <v>93</v>
      </c>
      <c r="I263" s="22">
        <v>768</v>
      </c>
      <c r="J263" s="22"/>
      <c r="K263" s="24"/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11300</v>
      </c>
      <c r="E264" s="23">
        <f t="shared" si="59"/>
        <v>11290</v>
      </c>
      <c r="F264" s="22"/>
      <c r="G264" s="22"/>
      <c r="H264" s="22"/>
      <c r="I264" s="22">
        <v>11290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468</v>
      </c>
      <c r="E265" s="23">
        <f t="shared" si="59"/>
        <v>433</v>
      </c>
      <c r="F265" s="22"/>
      <c r="G265" s="22"/>
      <c r="H265" s="22"/>
      <c r="I265" s="22">
        <v>433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1000</v>
      </c>
      <c r="E266" s="23">
        <f t="shared" si="59"/>
        <v>990</v>
      </c>
      <c r="F266" s="22"/>
      <c r="G266" s="22"/>
      <c r="H266" s="22"/>
      <c r="I266" s="22">
        <v>990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1055</v>
      </c>
      <c r="E267" s="23">
        <f t="shared" si="59"/>
        <v>1055</v>
      </c>
      <c r="F267" s="22"/>
      <c r="G267" s="22"/>
      <c r="H267" s="22"/>
      <c r="I267" s="22">
        <v>1055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2100</v>
      </c>
      <c r="E269" s="23">
        <f t="shared" si="59"/>
        <v>2100</v>
      </c>
      <c r="F269" s="22"/>
      <c r="G269" s="22"/>
      <c r="H269" s="22"/>
      <c r="I269" s="22">
        <v>2100</v>
      </c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1300</v>
      </c>
      <c r="E270" s="20">
        <f t="shared" si="59"/>
        <v>1218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1218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1300</v>
      </c>
      <c r="E271" s="23">
        <f t="shared" si="59"/>
        <v>1218</v>
      </c>
      <c r="F271" s="22"/>
      <c r="G271" s="22"/>
      <c r="H271" s="22"/>
      <c r="I271" s="22">
        <v>1218</v>
      </c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7028</v>
      </c>
      <c r="E276" s="20">
        <f t="shared" si="59"/>
        <v>6717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631</v>
      </c>
      <c r="I276" s="20">
        <f t="shared" si="74"/>
        <v>4887</v>
      </c>
      <c r="J276" s="20">
        <f t="shared" si="74"/>
        <v>0</v>
      </c>
      <c r="K276" s="21">
        <f t="shared" si="74"/>
        <v>1199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271</v>
      </c>
      <c r="E277" s="23">
        <f t="shared" si="59"/>
        <v>271</v>
      </c>
      <c r="F277" s="22"/>
      <c r="G277" s="22"/>
      <c r="H277" s="22"/>
      <c r="I277" s="22">
        <v>271</v>
      </c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1990</v>
      </c>
      <c r="E278" s="23">
        <f t="shared" si="59"/>
        <v>1933</v>
      </c>
      <c r="F278" s="22"/>
      <c r="G278" s="22"/>
      <c r="H278" s="22"/>
      <c r="I278" s="22">
        <v>1933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452</v>
      </c>
      <c r="E279" s="23">
        <f t="shared" si="59"/>
        <v>452</v>
      </c>
      <c r="F279" s="22"/>
      <c r="G279" s="22"/>
      <c r="H279" s="22"/>
      <c r="I279" s="22">
        <v>452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135</v>
      </c>
      <c r="E280" s="23">
        <f t="shared" si="59"/>
        <v>27</v>
      </c>
      <c r="F280" s="22"/>
      <c r="G280" s="22"/>
      <c r="H280" s="22"/>
      <c r="I280" s="22">
        <v>27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3560</v>
      </c>
      <c r="E281" s="23">
        <f t="shared" si="59"/>
        <v>3560</v>
      </c>
      <c r="F281" s="22"/>
      <c r="G281" s="22"/>
      <c r="H281" s="22">
        <v>631</v>
      </c>
      <c r="I281" s="22">
        <v>2149</v>
      </c>
      <c r="J281" s="22"/>
      <c r="K281" s="24">
        <v>780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420</v>
      </c>
      <c r="E283" s="23">
        <f t="shared" si="59"/>
        <v>419</v>
      </c>
      <c r="F283" s="22"/>
      <c r="G283" s="22"/>
      <c r="H283" s="22"/>
      <c r="I283" s="22"/>
      <c r="J283" s="22"/>
      <c r="K283" s="24">
        <v>419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200</v>
      </c>
      <c r="E288" s="23">
        <f t="shared" si="59"/>
        <v>55</v>
      </c>
      <c r="F288" s="22"/>
      <c r="G288" s="22"/>
      <c r="H288" s="22"/>
      <c r="I288" s="22">
        <v>55</v>
      </c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593</v>
      </c>
      <c r="E289" s="20">
        <f t="shared" si="59"/>
        <v>593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593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425</v>
      </c>
      <c r="E292" s="23">
        <f t="shared" si="59"/>
        <v>425</v>
      </c>
      <c r="F292" s="22"/>
      <c r="G292" s="22"/>
      <c r="H292" s="22"/>
      <c r="I292" s="22">
        <v>425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168</v>
      </c>
      <c r="E296" s="23">
        <f t="shared" si="59"/>
        <v>168</v>
      </c>
      <c r="F296" s="22"/>
      <c r="G296" s="22"/>
      <c r="H296" s="22"/>
      <c r="I296" s="22">
        <v>168</v>
      </c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6600</v>
      </c>
      <c r="E297" s="20">
        <f t="shared" si="59"/>
        <v>6340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763</v>
      </c>
      <c r="I297" s="20">
        <f t="shared" si="76"/>
        <v>5577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3200</v>
      </c>
      <c r="E298" s="23">
        <f t="shared" si="59"/>
        <v>3108</v>
      </c>
      <c r="F298" s="22"/>
      <c r="G298" s="22"/>
      <c r="H298" s="22">
        <v>282</v>
      </c>
      <c r="I298" s="22">
        <v>2826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3400</v>
      </c>
      <c r="E299" s="23">
        <f t="shared" si="59"/>
        <v>3232</v>
      </c>
      <c r="F299" s="22"/>
      <c r="G299" s="22"/>
      <c r="H299" s="22">
        <v>481</v>
      </c>
      <c r="I299" s="22">
        <v>2751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24421</v>
      </c>
      <c r="E300" s="20">
        <f t="shared" si="59"/>
        <v>23761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845</v>
      </c>
      <c r="I300" s="20">
        <f t="shared" si="77"/>
        <v>22916</v>
      </c>
      <c r="J300" s="20">
        <f t="shared" si="77"/>
        <v>0</v>
      </c>
      <c r="K300" s="21">
        <f t="shared" si="77"/>
        <v>0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2300</v>
      </c>
      <c r="E301" s="23">
        <f t="shared" si="59"/>
        <v>2240</v>
      </c>
      <c r="F301" s="22"/>
      <c r="G301" s="22"/>
      <c r="H301" s="22"/>
      <c r="I301" s="22">
        <v>2240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8500</v>
      </c>
      <c r="E304" s="23">
        <f t="shared" si="59"/>
        <v>8434</v>
      </c>
      <c r="F304" s="54"/>
      <c r="G304" s="54"/>
      <c r="H304" s="54"/>
      <c r="I304" s="54">
        <v>8434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11971</v>
      </c>
      <c r="E307" s="23">
        <f t="shared" si="78"/>
        <v>11438</v>
      </c>
      <c r="F307" s="22"/>
      <c r="G307" s="22"/>
      <c r="H307" s="22">
        <v>845</v>
      </c>
      <c r="I307" s="22">
        <v>10593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1650</v>
      </c>
      <c r="E308" s="23">
        <f t="shared" si="78"/>
        <v>1649</v>
      </c>
      <c r="F308" s="22"/>
      <c r="G308" s="22"/>
      <c r="H308" s="22"/>
      <c r="I308" s="22">
        <v>1649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/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82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82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82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82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15</v>
      </c>
      <c r="F312" s="22"/>
      <c r="G312" s="22"/>
      <c r="H312" s="22"/>
      <c r="I312" s="22"/>
      <c r="J312" s="22"/>
      <c r="K312" s="24">
        <v>15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58</v>
      </c>
      <c r="F313" s="22"/>
      <c r="G313" s="22"/>
      <c r="H313" s="22"/>
      <c r="I313" s="22"/>
      <c r="J313" s="22"/>
      <c r="K313" s="24">
        <v>58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9</v>
      </c>
      <c r="F314" s="22"/>
      <c r="G314" s="22"/>
      <c r="H314" s="22"/>
      <c r="I314" s="22"/>
      <c r="J314" s="22"/>
      <c r="K314" s="24">
        <v>9</v>
      </c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2100</v>
      </c>
      <c r="E370" s="20">
        <f t="shared" si="78"/>
        <v>2069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2069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2100</v>
      </c>
      <c r="E387" s="20">
        <f t="shared" si="98"/>
        <v>2069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2069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2100</v>
      </c>
      <c r="E388" s="23">
        <f t="shared" si="98"/>
        <v>2069</v>
      </c>
      <c r="F388" s="22"/>
      <c r="G388" s="22"/>
      <c r="H388" s="22"/>
      <c r="I388" s="22">
        <v>2069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1286</v>
      </c>
      <c r="E409" s="20">
        <f t="shared" si="98"/>
        <v>1013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343</v>
      </c>
      <c r="I409" s="20">
        <f t="shared" si="105"/>
        <v>670</v>
      </c>
      <c r="J409" s="20">
        <f t="shared" si="105"/>
        <v>0</v>
      </c>
      <c r="K409" s="21">
        <f t="shared" si="105"/>
        <v>0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1286</v>
      </c>
      <c r="E413" s="20">
        <f t="shared" si="98"/>
        <v>1013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343</v>
      </c>
      <c r="I413" s="20">
        <f t="shared" si="107"/>
        <v>670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936</v>
      </c>
      <c r="E415" s="23">
        <f t="shared" si="98"/>
        <v>670</v>
      </c>
      <c r="F415" s="22"/>
      <c r="G415" s="22"/>
      <c r="H415" s="22"/>
      <c r="I415" s="22">
        <v>670</v>
      </c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350</v>
      </c>
      <c r="E416" s="23">
        <f t="shared" si="98"/>
        <v>343</v>
      </c>
      <c r="F416" s="22"/>
      <c r="G416" s="22"/>
      <c r="H416" s="22">
        <v>343</v>
      </c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4944</v>
      </c>
      <c r="E430" s="20">
        <f t="shared" si="98"/>
        <v>2720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2720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4944</v>
      </c>
      <c r="E431" s="20">
        <f t="shared" si="98"/>
        <v>2720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2720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600</v>
      </c>
      <c r="E432" s="20">
        <f t="shared" si="98"/>
        <v>576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576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>
        <v>600</v>
      </c>
      <c r="E434" s="23">
        <f t="shared" si="98"/>
        <v>576</v>
      </c>
      <c r="F434" s="22"/>
      <c r="G434" s="22"/>
      <c r="H434" s="22">
        <v>576</v>
      </c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4344</v>
      </c>
      <c r="E437" s="20">
        <f t="shared" si="98"/>
        <v>2144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2144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1000</v>
      </c>
      <c r="E438" s="23">
        <f t="shared" si="98"/>
        <v>720</v>
      </c>
      <c r="F438" s="22"/>
      <c r="G438" s="22"/>
      <c r="H438" s="22">
        <v>720</v>
      </c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1600</v>
      </c>
      <c r="E439" s="23">
        <f t="shared" si="98"/>
        <v>565</v>
      </c>
      <c r="F439" s="22"/>
      <c r="G439" s="22"/>
      <c r="H439" s="22">
        <v>565</v>
      </c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1744</v>
      </c>
      <c r="E442" s="23">
        <f t="shared" si="98"/>
        <v>859</v>
      </c>
      <c r="F442" s="22"/>
      <c r="G442" s="22"/>
      <c r="H442" s="22">
        <v>859</v>
      </c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293476</v>
      </c>
      <c r="E536" s="30">
        <f t="shared" si="139"/>
        <v>289106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21878</v>
      </c>
      <c r="I536" s="30">
        <f t="shared" si="141"/>
        <v>261879</v>
      </c>
      <c r="J536" s="30">
        <f t="shared" si="141"/>
        <v>3697</v>
      </c>
      <c r="K536" s="31">
        <f t="shared" si="141"/>
        <v>1652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293476</v>
      </c>
      <c r="E544" s="20">
        <f>SUM(F544:K544)</f>
        <v>290587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21878</v>
      </c>
      <c r="I544" s="20">
        <f t="shared" si="142"/>
        <v>263237</v>
      </c>
      <c r="J544" s="20">
        <f t="shared" si="142"/>
        <v>3697</v>
      </c>
      <c r="K544" s="21">
        <f t="shared" si="142"/>
        <v>1775</v>
      </c>
    </row>
    <row r="545" spans="1:11" ht="25.5">
      <c r="A545" s="135">
        <v>5437</v>
      </c>
      <c r="B545" s="15"/>
      <c r="C545" s="148" t="s">
        <v>898</v>
      </c>
      <c r="D545" s="20">
        <f>D233</f>
        <v>293476</v>
      </c>
      <c r="E545" s="20">
        <f>SUM(F545:K545)</f>
        <v>289106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21878</v>
      </c>
      <c r="I545" s="20">
        <f t="shared" si="143"/>
        <v>261879</v>
      </c>
      <c r="J545" s="20">
        <f t="shared" si="143"/>
        <v>3697</v>
      </c>
      <c r="K545" s="21">
        <f t="shared" si="143"/>
        <v>1652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1481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1358</v>
      </c>
      <c r="J546" s="23">
        <f t="shared" si="144"/>
        <v>0</v>
      </c>
      <c r="K546" s="37">
        <f t="shared" si="144"/>
        <v>123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1481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1358</v>
      </c>
      <c r="J552" s="20">
        <f t="shared" si="150"/>
        <v>0</v>
      </c>
      <c r="K552" s="21">
        <f t="shared" si="150"/>
        <v>123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1">
      <selection activeCell="A44" sqref="A44:G44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24 ВРАЊЕ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00224012 ДЗ ПРЕШЕВО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2548</v>
      </c>
      <c r="E13" s="446">
        <f>SUM(E14:E18)</f>
        <v>1885</v>
      </c>
      <c r="F13" s="447">
        <f>SUM(F14:F18)</f>
        <v>663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2548</v>
      </c>
      <c r="E14" s="453">
        <v>1885</v>
      </c>
      <c r="F14" s="454">
        <v>663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2539</v>
      </c>
      <c r="E28" s="458">
        <v>1901</v>
      </c>
      <c r="F28" s="459">
        <v>638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1721</v>
      </c>
      <c r="E31" s="463">
        <f>SUM(E32:E36)</f>
        <v>0</v>
      </c>
      <c r="F31" s="464">
        <f>SUM(F32:F36)</f>
        <v>1721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777</v>
      </c>
      <c r="E34" s="465"/>
      <c r="F34" s="456">
        <v>777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944</v>
      </c>
      <c r="E36" s="465"/>
      <c r="F36" s="456">
        <v>944</v>
      </c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134</v>
      </c>
      <c r="E37" s="463">
        <f>SUM(E38:E40)</f>
        <v>0</v>
      </c>
      <c r="F37" s="464">
        <f>SUM(F38:F40)</f>
        <v>134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100</v>
      </c>
      <c r="E38" s="465"/>
      <c r="F38" s="456">
        <v>100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34</v>
      </c>
      <c r="E39" s="465"/>
      <c r="F39" s="456">
        <v>34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3594</v>
      </c>
      <c r="E41" s="462">
        <v>1393</v>
      </c>
      <c r="F41" s="459">
        <v>2201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10536</v>
      </c>
      <c r="E42" s="470">
        <f>+E10+E13+E19+E20+E28+E29+E30+E31+E37+E41</f>
        <v>5179</v>
      </c>
      <c r="F42" s="471">
        <f>+F10+F13+F19+F20+F28+F29+F30+F31+F37+F41</f>
        <v>5357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4">
      <selection activeCell="G13" sqref="G13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24 ВРАЊЕ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00224012 ДЗ ПРЕШЕВО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9956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9956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/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25</v>
      </c>
      <c r="E27" s="508">
        <v>208</v>
      </c>
      <c r="F27" s="509">
        <f>SUM(D27:E27)</f>
        <v>233</v>
      </c>
      <c r="G27" s="510">
        <v>245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27</v>
      </c>
      <c r="E28" s="512">
        <v>192</v>
      </c>
      <c r="F28" s="513">
        <f>SUM(D28:E28)</f>
        <v>219</v>
      </c>
      <c r="G28" s="514">
        <v>219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6">
      <selection activeCell="G36" sqref="G36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24 ВРАЊЕ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00224012 ДЗ ПРЕШЕВО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2089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/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2089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/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2089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70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1199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450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450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749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/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820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2019-03-05T09:13:14Z</cp:lastPrinted>
  <dcterms:created xsi:type="dcterms:W3CDTF">2002-07-23T06:43:57Z</dcterms:created>
  <dcterms:modified xsi:type="dcterms:W3CDTF">2019-03-12T11:28:16Z</dcterms:modified>
  <cp:category/>
  <cp:version/>
  <cp:contentType/>
  <cp:contentStatus/>
</cp:coreProperties>
</file>